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80" windowWidth="2175" windowHeight="117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investic'!$A$1:$N$87</definedName>
  </definedNames>
  <calcPr fullCalcOnLoad="1"/>
</workbook>
</file>

<file path=xl/sharedStrings.xml><?xml version="1.0" encoding="utf-8"?>
<sst xmlns="http://schemas.openxmlformats.org/spreadsheetml/2006/main" count="283" uniqueCount="185">
  <si>
    <t xml:space="preserve">Jezuitská kolej </t>
  </si>
  <si>
    <t>SOŠ a SOU Lysá nad Labem</t>
  </si>
  <si>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</si>
  <si>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</si>
  <si>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</si>
  <si>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</si>
  <si>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</si>
  <si>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</si>
  <si>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</si>
  <si>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 xml:space="preserve">SK </t>
  </si>
  <si>
    <t>Výstavba a rekonstrukce Oblastní nemocnice Kladno, a.s., nemocnice Středočeského kraje - dofinancování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</si>
  <si>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</si>
  <si>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</si>
  <si>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</si>
  <si>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</si>
  <si>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</si>
  <si>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</si>
  <si>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</si>
  <si>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</si>
  <si>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</si>
  <si>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</si>
  <si>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</si>
  <si>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</si>
  <si>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</si>
  <si>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</si>
  <si>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</si>
  <si>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</si>
  <si>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</si>
  <si>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</si>
  <si>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</si>
  <si>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</si>
  <si>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</si>
  <si>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</si>
  <si>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SPŠ Vlašim</t>
  </si>
  <si>
    <t>celkem mezisoučet kapitola 02 - Odbor Kancelář ředitele</t>
  </si>
  <si>
    <t>celkem mezisoučet kapitola 03 - Odbor Kancelář ředitele - INF</t>
  </si>
  <si>
    <t>CELKEM kapitola 02 a 03 - Odbor Kancelář ředitele</t>
  </si>
  <si>
    <t>Gymnázium Hostivice</t>
  </si>
  <si>
    <t>Rekonstrukce gymnázia</t>
  </si>
  <si>
    <t>Gymnázium Mělník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</si>
  <si>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</si>
  <si>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</si>
  <si>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</si>
  <si>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</si>
  <si>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</si>
  <si>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</si>
  <si>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</si>
  <si>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PD a Zateplení a rekonstrukce budovy Velíšská 116</t>
  </si>
  <si>
    <t>Rekonstrukce objektu - stavební úpravy v Poděbradově ul. 285, Kutná Hora</t>
  </si>
  <si>
    <t>Mléčné tele - stavba haly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</si>
  <si>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</si>
  <si>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</si>
  <si>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</si>
  <si>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</si>
  <si>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</si>
  <si>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Školní statek SK - Lázně Toušeň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</si>
  <si>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</si>
  <si>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</si>
  <si>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</si>
  <si>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</si>
  <si>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</si>
  <si>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</si>
  <si>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Kavárna v Jezuitské koleji</t>
  </si>
  <si>
    <t>Muzeum Polabí</t>
  </si>
  <si>
    <t>Nákup zámku v Přerově nad Labem</t>
  </si>
  <si>
    <t>ON Příbram, a.s.</t>
  </si>
  <si>
    <t>DC Milovice</t>
  </si>
  <si>
    <t>Vybudování ředírny cytostatik</t>
  </si>
  <si>
    <t>Mimořádná dotace Městu Zásmuky (Rekonstrukce mostu přes Vavřinecký potok)</t>
  </si>
  <si>
    <t>Mimořádná dotace Obci Zálezlice (Protipovodňová hráz Zálezlice)</t>
  </si>
  <si>
    <t>Pořízení nových vozidel (třída nižší střední)</t>
  </si>
  <si>
    <t>Výměna expanderu topného systému v budově KÚ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</si>
  <si>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</si>
  <si>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</si>
  <si>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</si>
  <si>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</si>
  <si>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</si>
  <si>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</si>
  <si>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</si>
  <si>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</si>
  <si>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</si>
  <si>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</si>
  <si>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</si>
  <si>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</si>
  <si>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</si>
  <si>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</si>
  <si>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Nákup pozemku u muzejního areálu dolu Anna - parkoviště pro Hornické muzeum</t>
  </si>
  <si>
    <t>Hornické muzeum v Příbrami</t>
  </si>
  <si>
    <t>Nákup pozemků a budov od s.p. DIAMO pro Hornické muzeum Příbram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</si>
  <si>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</si>
  <si>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</si>
  <si>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</si>
  <si>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</si>
  <si>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</si>
  <si>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</si>
  <si>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>Úvěrové prostředky v Plánu investic</t>
  </si>
  <si>
    <t xml:space="preserve"> </t>
  </si>
  <si>
    <t xml:space="preserve">FINANČNÍ REZERVA </t>
  </si>
  <si>
    <t>Oblastní  muzeum Praha - východ</t>
  </si>
  <si>
    <t xml:space="preserve">Jiné zdroje = prostředky nemocnice                                </t>
  </si>
  <si>
    <t>Diskové pole</t>
  </si>
  <si>
    <t>Letecké muzeum Metoděje Vlacha v Mladé Boleslavi</t>
  </si>
  <si>
    <t>Čerpáno k 31.12.2013</t>
  </si>
  <si>
    <t>Poř. č.</t>
  </si>
  <si>
    <t>Zdroj financování 2014</t>
  </si>
  <si>
    <t>Předpoklad v roce 2015     (v tis.Kč)</t>
  </si>
  <si>
    <t>Předpoklad v roce 2016-    (v tis.Kč)</t>
  </si>
  <si>
    <t>Schválený rozpočet 2014</t>
  </si>
  <si>
    <t>Jiné zdroje = dotace ze státního rozpočtu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</si>
  <si>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</si>
  <si>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</si>
  <si>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</si>
  <si>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</si>
  <si>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Pořízení zdravotnické technologie pro Pavilon "N" - pozastavená dotace ROP</t>
  </si>
  <si>
    <t>Zdravotnická technologie D3 - pozastavená dotace ROP</t>
  </si>
  <si>
    <t>Jiné zdroje = prostředky nemocnice</t>
  </si>
  <si>
    <t>Jiné zdroje = rozpočet města</t>
  </si>
  <si>
    <t>Jiné droje=prostředky města ze státní dotace</t>
  </si>
  <si>
    <t>1/2014/I-KŘÚ</t>
  </si>
  <si>
    <t>2/2014/I-KŘÚ</t>
  </si>
  <si>
    <t>3/2014/I-KŘÚ</t>
  </si>
  <si>
    <t>4/2014/I-KŘÚ</t>
  </si>
  <si>
    <t>5/2015/I-KŘÚ</t>
  </si>
  <si>
    <t>6/2016/I-KŘÚ</t>
  </si>
  <si>
    <t>1/2014/I-INF</t>
  </si>
  <si>
    <t>3/2014/I-INF</t>
  </si>
  <si>
    <t>2/2014/I-INF</t>
  </si>
  <si>
    <t>5/2014/I-INF</t>
  </si>
  <si>
    <t>7/2014/I-INF</t>
  </si>
  <si>
    <t>8/2014/I-INF</t>
  </si>
  <si>
    <t>4/2014/I-INF</t>
  </si>
  <si>
    <t>6/2014/I-INF</t>
  </si>
  <si>
    <t>1/2014/I-DOP</t>
  </si>
  <si>
    <t>2/2014/I-DOP</t>
  </si>
  <si>
    <t>3/2014/I-DOP</t>
  </si>
  <si>
    <t>4/2014/I-DOP</t>
  </si>
  <si>
    <t>5/2014/I-DOP</t>
  </si>
  <si>
    <t>1/2014/I-ŠKO</t>
  </si>
  <si>
    <t>2/2014/I-ŠKO</t>
  </si>
  <si>
    <t>3/2014/I-ŠKO</t>
  </si>
  <si>
    <t>4/2014/I-ŠKO</t>
  </si>
  <si>
    <t>5/2014/I-ŠKO</t>
  </si>
  <si>
    <t>6/2014/I-ŠKO</t>
  </si>
  <si>
    <t>7/2014/I-ŠKO</t>
  </si>
  <si>
    <t>8/2014/I-ŠKO</t>
  </si>
  <si>
    <t>9/2014/I-ŠKO</t>
  </si>
  <si>
    <t>1/2014/I-KUL</t>
  </si>
  <si>
    <t>2/2014/I-KUL</t>
  </si>
  <si>
    <t>3/2014/I-KUL</t>
  </si>
  <si>
    <t>4/2014/I-KUL</t>
  </si>
  <si>
    <t>5/2014/I-KUL</t>
  </si>
  <si>
    <t>6/2014/I-KUL</t>
  </si>
  <si>
    <t>7/2014/I-KUL</t>
  </si>
  <si>
    <t>8/2014/I-KUL</t>
  </si>
  <si>
    <t>9/2014/I-KUL</t>
  </si>
  <si>
    <t>1/2014/I-ZDR</t>
  </si>
  <si>
    <t>2/2014/I-ZDR</t>
  </si>
  <si>
    <t>3/2014/I-ZDR</t>
  </si>
  <si>
    <t>4/2014/I-ZDR</t>
  </si>
  <si>
    <t>5/2014/I-ZDR</t>
  </si>
  <si>
    <t>6/2014/I-ZDR</t>
  </si>
  <si>
    <t>7/2014/I-ZDR</t>
  </si>
  <si>
    <t>8/2014/I-ZDR</t>
  </si>
  <si>
    <t>9/2014/I-ZDR</t>
  </si>
  <si>
    <t>10/2014/I-ZDR</t>
  </si>
  <si>
    <t>11/2014/I-ZDR</t>
  </si>
  <si>
    <t>12/2014/I-ZDR</t>
  </si>
  <si>
    <t>13/2014/I-ZDR</t>
  </si>
  <si>
    <t>1/2014/I-REG</t>
  </si>
  <si>
    <t>2/2014/I-REG</t>
  </si>
  <si>
    <t>3/2014/I-REG</t>
  </si>
  <si>
    <t>4/2014/I-REG</t>
  </si>
  <si>
    <t>5/2014/I-REG</t>
  </si>
  <si>
    <t>6/2014/I-REG</t>
  </si>
  <si>
    <t>7/2014/I-REG</t>
  </si>
  <si>
    <t>8/2014/I-REG</t>
  </si>
  <si>
    <t>9/2014/I-REG</t>
  </si>
  <si>
    <t>celkové náklady              (v tis. Kč)</t>
  </si>
  <si>
    <t>Kapitálové prostředky (nevyčerpané prostředky z roku 2013)</t>
  </si>
  <si>
    <t>Kapitálové prostředky (schválený rozpočet na rok 2014)</t>
  </si>
  <si>
    <t>REZERVA kapitálových (investičních) výdajů</t>
  </si>
  <si>
    <t>úvěr (nevyčerpané prostředky z roku 2013</t>
  </si>
  <si>
    <t>Celkem</t>
  </si>
  <si>
    <t>Nevyčerpané prostředky z roku 2013 (finančně kryto po zapojení nevyčerpaných kapitálových (investičních) prostředků z roku 2013)</t>
  </si>
  <si>
    <t>Nevyčerpané prostředky z roku 2013 (finančně kryto po zapojení nevyčerpaných úvěrových prostředků z roku 2013)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</si>
</sst>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 style="medium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medium"/>
      <bottom style="medium"/>
    </border>
    <border>
      <left style="thick"/>
      <right style="medium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 style="medium"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 style="thin"/>
      <top style="thin"/>
      <bottom style="thick"/>
    </border>
    <border>
      <left/>
      <right/>
      <top style="thin"/>
      <bottom/>
    </border>
    <border>
      <left style="thick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/>
      <right style="thick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10" xfId="47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2" fillId="0" borderId="13" xfId="47" applyFont="1" applyFill="1" applyBorder="1" applyAlignment="1">
      <alignment horizontal="center" vertical="center" wrapText="1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4" fontId="4" fillId="0" borderId="10" xfId="47" applyNumberFormat="1" applyFont="1" applyFill="1" applyBorder="1" applyAlignment="1">
      <alignment vertical="center" wrapText="1"/>
      <protection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9" xfId="47" applyFont="1" applyFill="1" applyBorder="1" applyAlignment="1">
      <alignment horizontal="center" vertical="center" wrapText="1"/>
      <protection/>
    </xf>
    <xf numFmtId="0" fontId="2" fillId="0" borderId="20" xfId="47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0" fillId="0" borderId="20" xfId="47" applyNumberFormat="1" applyFont="1" applyFill="1" applyBorder="1" applyAlignment="1">
      <alignment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0" fillId="33" borderId="31" xfId="47" applyFont="1" applyFill="1" applyBorder="1" applyAlignment="1">
      <alignment horizontal="left" vertical="center" wrapText="1"/>
      <protection/>
    </xf>
    <xf numFmtId="4" fontId="0" fillId="33" borderId="19" xfId="0" applyNumberFormat="1" applyFont="1" applyFill="1" applyBorder="1" applyAlignment="1">
      <alignment vertical="center" wrapText="1"/>
    </xf>
    <xf numFmtId="0" fontId="2" fillId="0" borderId="23" xfId="47" applyFont="1" applyFill="1" applyBorder="1" applyAlignment="1">
      <alignment horizontal="center" vertical="center" wrapText="1"/>
      <protection/>
    </xf>
    <xf numFmtId="4" fontId="0" fillId="0" borderId="23" xfId="47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32" xfId="0" applyFont="1" applyFill="1" applyBorder="1" applyAlignment="1">
      <alignment vertical="center" wrapText="1"/>
    </xf>
    <xf numFmtId="0" fontId="0" fillId="33" borderId="33" xfId="47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47" applyFont="1" applyFill="1" applyBorder="1" applyAlignment="1">
      <alignment horizontal="center" vertical="center" wrapText="1"/>
      <protection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34" xfId="0" applyNumberFormat="1" applyFont="1" applyFill="1" applyBorder="1" applyAlignment="1">
      <alignment vertical="center" wrapText="1"/>
    </xf>
    <xf numFmtId="4" fontId="0" fillId="33" borderId="20" xfId="0" applyNumberFormat="1" applyFill="1" applyBorder="1" applyAlignment="1">
      <alignment/>
    </xf>
    <xf numFmtId="4" fontId="0" fillId="33" borderId="24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2" fillId="33" borderId="20" xfId="47" applyFont="1" applyFill="1" applyBorder="1" applyAlignment="1">
      <alignment horizontal="center" vertical="center" wrapText="1"/>
      <protection/>
    </xf>
    <xf numFmtId="0" fontId="0" fillId="33" borderId="31" xfId="47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22" xfId="48" applyNumberFormat="1" applyFont="1" applyFill="1" applyBorder="1" applyAlignment="1">
      <alignment vertical="center"/>
      <protection/>
    </xf>
    <xf numFmtId="4" fontId="0" fillId="0" borderId="22" xfId="48" applyNumberFormat="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/>
    </xf>
    <xf numFmtId="4" fontId="4" fillId="19" borderId="35" xfId="0" applyNumberFormat="1" applyFont="1" applyFill="1" applyBorder="1" applyAlignment="1">
      <alignment horizontal="center" vertical="center" wrapText="1"/>
    </xf>
    <xf numFmtId="0" fontId="2" fillId="33" borderId="23" xfId="47" applyFont="1" applyFill="1" applyBorder="1" applyAlignment="1">
      <alignment horizontal="center" vertical="center" wrapText="1"/>
      <protection/>
    </xf>
    <xf numFmtId="4" fontId="0" fillId="33" borderId="23" xfId="0" applyNumberFormat="1" applyFill="1" applyBorder="1" applyAlignment="1">
      <alignment/>
    </xf>
    <xf numFmtId="0" fontId="2" fillId="0" borderId="16" xfId="47" applyFont="1" applyFill="1" applyBorder="1" applyAlignment="1">
      <alignment horizontal="center" vertical="center" wrapText="1"/>
      <protection/>
    </xf>
    <xf numFmtId="0" fontId="2" fillId="0" borderId="36" xfId="47" applyFont="1" applyFill="1" applyBorder="1" applyAlignment="1">
      <alignment horizontal="center" vertical="center" wrapText="1"/>
      <protection/>
    </xf>
    <xf numFmtId="4" fontId="4" fillId="0" borderId="36" xfId="47" applyNumberFormat="1" applyFont="1" applyFill="1" applyBorder="1" applyAlignment="1">
      <alignment vertical="center" wrapText="1"/>
      <protection/>
    </xf>
    <xf numFmtId="4" fontId="0" fillId="33" borderId="23" xfId="47" applyNumberFormat="1" applyFont="1" applyFill="1" applyBorder="1" applyAlignment="1">
      <alignment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37" xfId="47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 wrapText="1"/>
    </xf>
    <xf numFmtId="0" fontId="0" fillId="33" borderId="32" xfId="47" applyFont="1" applyFill="1" applyBorder="1" applyAlignment="1">
      <alignment horizontal="left" vertical="center" wrapText="1"/>
      <protection/>
    </xf>
    <xf numFmtId="0" fontId="0" fillId="33" borderId="32" xfId="47" applyFont="1" applyFill="1" applyBorder="1" applyAlignment="1">
      <alignment horizontal="left" vertical="center" wrapText="1"/>
      <protection/>
    </xf>
    <xf numFmtId="4" fontId="0" fillId="33" borderId="19" xfId="0" applyNumberFormat="1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 wrapText="1"/>
    </xf>
    <xf numFmtId="4" fontId="0" fillId="33" borderId="31" xfId="0" applyNumberFormat="1" applyFont="1" applyFill="1" applyBorder="1" applyAlignment="1">
      <alignment vertical="center" wrapText="1"/>
    </xf>
    <xf numFmtId="4" fontId="0" fillId="33" borderId="32" xfId="0" applyNumberFormat="1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 wrapText="1"/>
    </xf>
    <xf numFmtId="4" fontId="0" fillId="33" borderId="31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4" fontId="4" fillId="19" borderId="38" xfId="0" applyNumberFormat="1" applyFont="1" applyFill="1" applyBorder="1" applyAlignment="1">
      <alignment horizontal="center" vertical="center" wrapText="1"/>
    </xf>
    <xf numFmtId="4" fontId="4" fillId="0" borderId="39" xfId="47" applyNumberFormat="1" applyFont="1" applyFill="1" applyBorder="1" applyAlignment="1">
      <alignment vertical="center" wrapText="1"/>
      <protection/>
    </xf>
    <xf numFmtId="4" fontId="4" fillId="0" borderId="40" xfId="47" applyNumberFormat="1" applyFont="1" applyFill="1" applyBorder="1" applyAlignment="1">
      <alignment vertical="center" wrapText="1"/>
      <protection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33" borderId="22" xfId="0" applyNumberFormat="1" applyFont="1" applyFill="1" applyBorder="1" applyAlignment="1">
      <alignment horizontal="right" vertical="center" wrapText="1"/>
    </xf>
    <xf numFmtId="4" fontId="0" fillId="33" borderId="25" xfId="0" applyNumberFormat="1" applyFont="1" applyFill="1" applyBorder="1" applyAlignment="1">
      <alignment horizontal="right" vertical="center" wrapText="1"/>
    </xf>
    <xf numFmtId="4" fontId="0" fillId="33" borderId="25" xfId="47" applyNumberFormat="1" applyFont="1" applyFill="1" applyBorder="1" applyAlignment="1">
      <alignment vertical="center" wrapText="1"/>
      <protection/>
    </xf>
    <xf numFmtId="4" fontId="0" fillId="0" borderId="22" xfId="47" applyNumberFormat="1" applyFont="1" applyFill="1" applyBorder="1" applyAlignment="1">
      <alignment vertical="center" wrapText="1"/>
      <protection/>
    </xf>
    <xf numFmtId="4" fontId="0" fillId="0" borderId="25" xfId="47" applyNumberFormat="1" applyFont="1" applyFill="1" applyBorder="1" applyAlignment="1">
      <alignment vertical="center" wrapText="1"/>
      <protection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33" borderId="42" xfId="0" applyFont="1" applyFill="1" applyBorder="1" applyAlignment="1">
      <alignment vertical="center" wrapText="1"/>
    </xf>
    <xf numFmtId="0" fontId="2" fillId="33" borderId="43" xfId="0" applyFont="1" applyFill="1" applyBorder="1" applyAlignment="1">
      <alignment vertical="center" wrapText="1"/>
    </xf>
    <xf numFmtId="0" fontId="15" fillId="33" borderId="42" xfId="0" applyFont="1" applyFill="1" applyBorder="1" applyAlignment="1">
      <alignment vertical="center" wrapText="1"/>
    </xf>
    <xf numFmtId="0" fontId="2" fillId="33" borderId="42" xfId="0" applyFont="1" applyFill="1" applyBorder="1" applyAlignment="1">
      <alignment wrapText="1"/>
    </xf>
    <xf numFmtId="49" fontId="2" fillId="0" borderId="42" xfId="0" applyNumberFormat="1" applyFont="1" applyFill="1" applyBorder="1" applyAlignment="1">
      <alignment wrapText="1"/>
    </xf>
    <xf numFmtId="49" fontId="2" fillId="33" borderId="42" xfId="0" applyNumberFormat="1" applyFont="1" applyFill="1" applyBorder="1" applyAlignment="1">
      <alignment wrapText="1"/>
    </xf>
    <xf numFmtId="4" fontId="2" fillId="0" borderId="42" xfId="0" applyNumberFormat="1" applyFont="1" applyFill="1" applyBorder="1" applyAlignment="1">
      <alignment vertical="center" wrapText="1"/>
    </xf>
    <xf numFmtId="4" fontId="2" fillId="33" borderId="42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4" fontId="16" fillId="33" borderId="21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1" fontId="6" fillId="19" borderId="28" xfId="0" applyNumberFormat="1" applyFont="1" applyFill="1" applyBorder="1" applyAlignment="1">
      <alignment horizontal="center" vertical="center" wrapText="1"/>
    </xf>
    <xf numFmtId="0" fontId="2" fillId="19" borderId="36" xfId="47" applyFont="1" applyFill="1" applyBorder="1" applyAlignment="1">
      <alignment horizontal="center" vertical="center" wrapText="1"/>
      <protection/>
    </xf>
    <xf numFmtId="0" fontId="2" fillId="19" borderId="37" xfId="47" applyFont="1" applyFill="1" applyBorder="1" applyAlignment="1">
      <alignment horizontal="center" vertical="center" wrapText="1"/>
      <protection/>
    </xf>
    <xf numFmtId="0" fontId="4" fillId="19" borderId="10" xfId="47" applyFont="1" applyFill="1" applyBorder="1" applyAlignment="1">
      <alignment horizontal="left" vertical="center" wrapText="1"/>
      <protection/>
    </xf>
    <xf numFmtId="4" fontId="4" fillId="19" borderId="10" xfId="47" applyNumberFormat="1" applyFont="1" applyFill="1" applyBorder="1" applyAlignment="1">
      <alignment vertical="center" wrapText="1"/>
      <protection/>
    </xf>
    <xf numFmtId="0" fontId="3" fillId="19" borderId="44" xfId="0" applyFont="1" applyFill="1" applyBorder="1" applyAlignment="1">
      <alignment vertical="center" wrapText="1"/>
    </xf>
    <xf numFmtId="1" fontId="6" fillId="19" borderId="28" xfId="47" applyNumberFormat="1" applyFont="1" applyFill="1" applyBorder="1" applyAlignment="1">
      <alignment horizontal="center" vertical="center" wrapText="1"/>
      <protection/>
    </xf>
    <xf numFmtId="3" fontId="6" fillId="19" borderId="28" xfId="47" applyNumberFormat="1" applyFont="1" applyFill="1" applyBorder="1" applyAlignment="1">
      <alignment horizontal="center" vertical="center" wrapText="1"/>
      <protection/>
    </xf>
    <xf numFmtId="3" fontId="6" fillId="34" borderId="45" xfId="47" applyNumberFormat="1" applyFont="1" applyFill="1" applyBorder="1" applyAlignment="1">
      <alignment horizontal="center" vertical="center" wrapText="1"/>
      <protection/>
    </xf>
    <xf numFmtId="0" fontId="2" fillId="34" borderId="46" xfId="47" applyFont="1" applyFill="1" applyBorder="1" applyAlignment="1">
      <alignment horizontal="center" vertical="center" wrapText="1"/>
      <protection/>
    </xf>
    <xf numFmtId="0" fontId="2" fillId="34" borderId="47" xfId="47" applyFont="1" applyFill="1" applyBorder="1" applyAlignment="1">
      <alignment horizontal="center" vertical="center" wrapText="1"/>
      <protection/>
    </xf>
    <xf numFmtId="0" fontId="4" fillId="34" borderId="48" xfId="47" applyFont="1" applyFill="1" applyBorder="1" applyAlignment="1">
      <alignment horizontal="center" vertical="center" wrapText="1"/>
      <protection/>
    </xf>
    <xf numFmtId="4" fontId="4" fillId="34" borderId="48" xfId="47" applyNumberFormat="1" applyFont="1" applyFill="1" applyBorder="1" applyAlignment="1">
      <alignment vertical="center" wrapText="1"/>
      <protection/>
    </xf>
    <xf numFmtId="0" fontId="3" fillId="34" borderId="49" xfId="0" applyFont="1" applyFill="1" applyBorder="1" applyAlignment="1">
      <alignment horizontal="center" vertical="center" wrapText="1"/>
    </xf>
    <xf numFmtId="4" fontId="4" fillId="0" borderId="50" xfId="47" applyNumberFormat="1" applyFont="1" applyFill="1" applyBorder="1" applyAlignment="1">
      <alignment vertical="center" wrapText="1"/>
      <protection/>
    </xf>
    <xf numFmtId="4" fontId="4" fillId="0" borderId="51" xfId="47" applyNumberFormat="1" applyFont="1" applyFill="1" applyBorder="1" applyAlignment="1">
      <alignment vertical="center" wrapText="1"/>
      <protection/>
    </xf>
    <xf numFmtId="4" fontId="4" fillId="33" borderId="51" xfId="47" applyNumberFormat="1" applyFont="1" applyFill="1" applyBorder="1" applyAlignment="1">
      <alignment vertical="center" wrapText="1"/>
      <protection/>
    </xf>
    <xf numFmtId="4" fontId="4" fillId="33" borderId="52" xfId="47" applyNumberFormat="1" applyFont="1" applyFill="1" applyBorder="1" applyAlignment="1">
      <alignment vertical="center" wrapText="1"/>
      <protection/>
    </xf>
    <xf numFmtId="4" fontId="4" fillId="0" borderId="53" xfId="47" applyNumberFormat="1" applyFont="1" applyFill="1" applyBorder="1" applyAlignment="1">
      <alignment vertical="center" wrapText="1"/>
      <protection/>
    </xf>
    <xf numFmtId="4" fontId="4" fillId="0" borderId="54" xfId="47" applyNumberFormat="1" applyFont="1" applyFill="1" applyBorder="1" applyAlignment="1">
      <alignment vertical="center" wrapText="1"/>
      <protection/>
    </xf>
    <xf numFmtId="4" fontId="4" fillId="19" borderId="53" xfId="47" applyNumberFormat="1" applyFont="1" applyFill="1" applyBorder="1" applyAlignment="1">
      <alignment vertical="center" wrapText="1"/>
      <protection/>
    </xf>
    <xf numFmtId="4" fontId="4" fillId="33" borderId="51" xfId="0" applyNumberFormat="1" applyFont="1" applyFill="1" applyBorder="1" applyAlignment="1" applyProtection="1">
      <alignment vertical="center"/>
      <protection locked="0"/>
    </xf>
    <xf numFmtId="4" fontId="4" fillId="0" borderId="51" xfId="0" applyNumberFormat="1" applyFont="1" applyFill="1" applyBorder="1" applyAlignment="1" applyProtection="1">
      <alignment vertical="center"/>
      <protection locked="0"/>
    </xf>
    <xf numFmtId="4" fontId="4" fillId="0" borderId="51" xfId="47" applyNumberFormat="1" applyFont="1" applyFill="1" applyBorder="1" applyAlignment="1">
      <alignment horizontal="right" vertical="center" wrapText="1"/>
      <protection/>
    </xf>
    <xf numFmtId="4" fontId="4" fillId="33" borderId="51" xfId="47" applyNumberFormat="1" applyFont="1" applyFill="1" applyBorder="1" applyAlignment="1">
      <alignment horizontal="right" vertical="center" wrapText="1"/>
      <protection/>
    </xf>
    <xf numFmtId="4" fontId="4" fillId="0" borderId="52" xfId="47" applyNumberFormat="1" applyFont="1" applyFill="1" applyBorder="1" applyAlignment="1">
      <alignment vertical="center" wrapText="1"/>
      <protection/>
    </xf>
    <xf numFmtId="4" fontId="4" fillId="34" borderId="55" xfId="47" applyNumberFormat="1" applyFont="1" applyFill="1" applyBorder="1" applyAlignment="1">
      <alignment vertical="center" wrapText="1"/>
      <protection/>
    </xf>
    <xf numFmtId="4" fontId="7" fillId="19" borderId="56" xfId="0" applyNumberFormat="1" applyFont="1" applyFill="1" applyBorder="1" applyAlignment="1">
      <alignment/>
    </xf>
    <xf numFmtId="4" fontId="7" fillId="19" borderId="57" xfId="0" applyNumberFormat="1" applyFont="1" applyFill="1" applyBorder="1" applyAlignment="1">
      <alignment/>
    </xf>
    <xf numFmtId="4" fontId="8" fillId="19" borderId="58" xfId="0" applyNumberFormat="1" applyFont="1" applyFill="1" applyBorder="1" applyAlignment="1">
      <alignment/>
    </xf>
    <xf numFmtId="4" fontId="8" fillId="19" borderId="31" xfId="0" applyNumberFormat="1" applyFont="1" applyFill="1" applyBorder="1" applyAlignment="1">
      <alignment/>
    </xf>
    <xf numFmtId="4" fontId="8" fillId="19" borderId="59" xfId="0" applyNumberFormat="1" applyFont="1" applyFill="1" applyBorder="1" applyAlignment="1">
      <alignment/>
    </xf>
    <xf numFmtId="4" fontId="7" fillId="19" borderId="10" xfId="0" applyNumberFormat="1" applyFont="1" applyFill="1" applyBorder="1" applyAlignment="1">
      <alignment/>
    </xf>
    <xf numFmtId="4" fontId="8" fillId="19" borderId="32" xfId="0" applyNumberFormat="1" applyFont="1" applyFill="1" applyBorder="1" applyAlignment="1">
      <alignment/>
    </xf>
    <xf numFmtId="4" fontId="7" fillId="19" borderId="60" xfId="0" applyNumberFormat="1" applyFont="1" applyFill="1" applyBorder="1" applyAlignment="1">
      <alignment/>
    </xf>
    <xf numFmtId="4" fontId="7" fillId="19" borderId="61" xfId="0" applyNumberFormat="1" applyFont="1" applyFill="1" applyBorder="1" applyAlignment="1">
      <alignment/>
    </xf>
    <xf numFmtId="4" fontId="7" fillId="19" borderId="62" xfId="0" applyNumberFormat="1" applyFont="1" applyFill="1" applyBorder="1" applyAlignment="1">
      <alignment/>
    </xf>
    <xf numFmtId="4" fontId="7" fillId="19" borderId="63" xfId="0" applyNumberFormat="1" applyFont="1" applyFill="1" applyBorder="1" applyAlignment="1">
      <alignment/>
    </xf>
    <xf numFmtId="4" fontId="7" fillId="19" borderId="61" xfId="0" applyNumberFormat="1" applyFont="1" applyFill="1" applyBorder="1" applyAlignment="1">
      <alignment/>
    </xf>
    <xf numFmtId="4" fontId="8" fillId="19" borderId="56" xfId="0" applyNumberFormat="1" applyFont="1" applyFill="1" applyBorder="1" applyAlignment="1">
      <alignment horizontal="right" wrapText="1"/>
    </xf>
    <xf numFmtId="4" fontId="8" fillId="19" borderId="64" xfId="0" applyNumberFormat="1" applyFont="1" applyFill="1" applyBorder="1" applyAlignment="1">
      <alignment horizontal="right" wrapText="1"/>
    </xf>
    <xf numFmtId="0" fontId="8" fillId="0" borderId="65" xfId="0" applyFont="1" applyBorder="1" applyAlignment="1">
      <alignment horizontal="left" vertical="center" wrapText="1"/>
    </xf>
    <xf numFmtId="0" fontId="0" fillId="19" borderId="66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4" fillId="19" borderId="67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33" borderId="19" xfId="0" applyNumberFormat="1" applyFont="1" applyFill="1" applyBorder="1" applyAlignment="1">
      <alignment horizontal="right" vertical="center" wrapText="1"/>
    </xf>
    <xf numFmtId="4" fontId="0" fillId="33" borderId="34" xfId="0" applyNumberFormat="1" applyFont="1" applyFill="1" applyBorder="1" applyAlignment="1">
      <alignment horizontal="right" vertical="center" wrapText="1"/>
    </xf>
    <xf numFmtId="4" fontId="0" fillId="33" borderId="34" xfId="47" applyNumberFormat="1" applyFont="1" applyFill="1" applyBorder="1" applyAlignment="1">
      <alignment vertical="center" wrapText="1"/>
      <protection/>
    </xf>
    <xf numFmtId="4" fontId="0" fillId="0" borderId="19" xfId="47" applyNumberFormat="1" applyFont="1" applyFill="1" applyBorder="1" applyAlignment="1">
      <alignment vertical="center" wrapText="1"/>
      <protection/>
    </xf>
    <xf numFmtId="4" fontId="0" fillId="0" borderId="34" xfId="47" applyNumberFormat="1" applyFont="1" applyFill="1" applyBorder="1" applyAlignment="1">
      <alignment vertical="center" wrapText="1"/>
      <protection/>
    </xf>
    <xf numFmtId="0" fontId="0" fillId="19" borderId="64" xfId="0" applyFill="1" applyBorder="1" applyAlignment="1">
      <alignment/>
    </xf>
    <xf numFmtId="0" fontId="0" fillId="19" borderId="68" xfId="0" applyFill="1" applyBorder="1" applyAlignment="1">
      <alignment/>
    </xf>
    <xf numFmtId="49" fontId="6" fillId="19" borderId="69" xfId="0" applyNumberFormat="1" applyFont="1" applyFill="1" applyBorder="1" applyAlignment="1">
      <alignment horizontal="center" vertical="center" wrapText="1"/>
    </xf>
    <xf numFmtId="0" fontId="2" fillId="19" borderId="70" xfId="47" applyFont="1" applyFill="1" applyBorder="1" applyAlignment="1">
      <alignment horizontal="center" vertical="center" wrapText="1"/>
      <protection/>
    </xf>
    <xf numFmtId="0" fontId="2" fillId="19" borderId="71" xfId="47" applyFont="1" applyFill="1" applyBorder="1" applyAlignment="1">
      <alignment horizontal="center" vertical="center" wrapText="1"/>
      <protection/>
    </xf>
    <xf numFmtId="0" fontId="4" fillId="19" borderId="72" xfId="47" applyFont="1" applyFill="1" applyBorder="1" applyAlignment="1">
      <alignment horizontal="left" vertical="center" wrapText="1"/>
      <protection/>
    </xf>
    <xf numFmtId="4" fontId="4" fillId="19" borderId="73" xfId="47" applyNumberFormat="1" applyFont="1" applyFill="1" applyBorder="1" applyAlignment="1">
      <alignment vertical="center" wrapText="1"/>
      <protection/>
    </xf>
    <xf numFmtId="4" fontId="4" fillId="19" borderId="72" xfId="47" applyNumberFormat="1" applyFont="1" applyFill="1" applyBorder="1" applyAlignment="1">
      <alignment vertical="center" wrapText="1"/>
      <protection/>
    </xf>
    <xf numFmtId="0" fontId="3" fillId="19" borderId="74" xfId="0" applyFont="1" applyFill="1" applyBorder="1" applyAlignment="1">
      <alignment vertical="center" wrapText="1"/>
    </xf>
    <xf numFmtId="3" fontId="6" fillId="34" borderId="75" xfId="47" applyNumberFormat="1" applyFont="1" applyFill="1" applyBorder="1" applyAlignment="1">
      <alignment horizontal="center" vertical="center" wrapText="1"/>
      <protection/>
    </xf>
    <xf numFmtId="0" fontId="2" fillId="34" borderId="76" xfId="47" applyFont="1" applyFill="1" applyBorder="1" applyAlignment="1">
      <alignment horizontal="center" vertical="center" wrapText="1"/>
      <protection/>
    </xf>
    <xf numFmtId="0" fontId="2" fillId="34" borderId="77" xfId="47" applyFont="1" applyFill="1" applyBorder="1" applyAlignment="1">
      <alignment horizontal="center" vertical="center" wrapText="1"/>
      <protection/>
    </xf>
    <xf numFmtId="0" fontId="4" fillId="34" borderId="78" xfId="47" applyFont="1" applyFill="1" applyBorder="1" applyAlignment="1">
      <alignment horizontal="center" vertical="center" wrapText="1"/>
      <protection/>
    </xf>
    <xf numFmtId="4" fontId="4" fillId="34" borderId="11" xfId="47" applyNumberFormat="1" applyFont="1" applyFill="1" applyBorder="1" applyAlignment="1">
      <alignment vertical="center" wrapText="1"/>
      <protection/>
    </xf>
    <xf numFmtId="4" fontId="4" fillId="34" borderId="78" xfId="47" applyNumberFormat="1" applyFont="1" applyFill="1" applyBorder="1" applyAlignment="1">
      <alignment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4" fontId="4" fillId="19" borderId="35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/>
    </xf>
    <xf numFmtId="4" fontId="14" fillId="34" borderId="11" xfId="0" applyNumberFormat="1" applyFont="1" applyFill="1" applyBorder="1" applyAlignment="1">
      <alignment/>
    </xf>
    <xf numFmtId="4" fontId="14" fillId="34" borderId="79" xfId="0" applyNumberFormat="1" applyFont="1" applyFill="1" applyBorder="1" applyAlignment="1">
      <alignment/>
    </xf>
    <xf numFmtId="4" fontId="7" fillId="34" borderId="79" xfId="0" applyNumberFormat="1" applyFont="1" applyFill="1" applyBorder="1" applyAlignment="1">
      <alignment/>
    </xf>
    <xf numFmtId="4" fontId="7" fillId="19" borderId="64" xfId="0" applyNumberFormat="1" applyFont="1" applyFill="1" applyBorder="1" applyAlignment="1">
      <alignment/>
    </xf>
    <xf numFmtId="4" fontId="7" fillId="19" borderId="80" xfId="0" applyNumberFormat="1" applyFont="1" applyFill="1" applyBorder="1" applyAlignment="1">
      <alignment/>
    </xf>
    <xf numFmtId="4" fontId="7" fillId="19" borderId="81" xfId="0" applyNumberFormat="1" applyFont="1" applyFill="1" applyBorder="1" applyAlignment="1">
      <alignment/>
    </xf>
    <xf numFmtId="4" fontId="8" fillId="19" borderId="64" xfId="0" applyNumberFormat="1" applyFont="1" applyFill="1" applyBorder="1" applyAlignment="1">
      <alignment/>
    </xf>
    <xf numFmtId="4" fontId="8" fillId="19" borderId="56" xfId="0" applyNumberFormat="1" applyFont="1" applyFill="1" applyBorder="1" applyAlignment="1">
      <alignment/>
    </xf>
    <xf numFmtId="4" fontId="7" fillId="19" borderId="82" xfId="0" applyNumberFormat="1" applyFont="1" applyFill="1" applyBorder="1" applyAlignment="1">
      <alignment/>
    </xf>
    <xf numFmtId="0" fontId="0" fillId="19" borderId="80" xfId="0" applyFill="1" applyBorder="1" applyAlignment="1">
      <alignment/>
    </xf>
    <xf numFmtId="4" fontId="7" fillId="19" borderId="81" xfId="0" applyNumberFormat="1" applyFont="1" applyFill="1" applyBorder="1" applyAlignment="1">
      <alignment wrapText="1"/>
    </xf>
    <xf numFmtId="0" fontId="0" fillId="19" borderId="64" xfId="0" applyFill="1" applyBorder="1" applyAlignment="1">
      <alignment wrapText="1"/>
    </xf>
    <xf numFmtId="4" fontId="8" fillId="19" borderId="83" xfId="0" applyNumberFormat="1" applyFont="1" applyFill="1" applyBorder="1" applyAlignment="1">
      <alignment/>
    </xf>
    <xf numFmtId="0" fontId="0" fillId="19" borderId="66" xfId="0" applyFill="1" applyBorder="1" applyAlignment="1">
      <alignment/>
    </xf>
    <xf numFmtId="0" fontId="0" fillId="0" borderId="66" xfId="0" applyBorder="1" applyAlignment="1">
      <alignment/>
    </xf>
    <xf numFmtId="4" fontId="8" fillId="19" borderId="84" xfId="0" applyNumberFormat="1" applyFont="1" applyFill="1" applyBorder="1" applyAlignment="1">
      <alignment/>
    </xf>
    <xf numFmtId="0" fontId="0" fillId="19" borderId="85" xfId="0" applyFill="1" applyBorder="1" applyAlignment="1">
      <alignment/>
    </xf>
    <xf numFmtId="0" fontId="0" fillId="0" borderId="85" xfId="0" applyBorder="1" applyAlignment="1">
      <alignment/>
    </xf>
    <xf numFmtId="4" fontId="13" fillId="19" borderId="64" xfId="0" applyNumberFormat="1" applyFont="1" applyFill="1" applyBorder="1" applyAlignment="1">
      <alignment wrapText="1"/>
    </xf>
    <xf numFmtId="0" fontId="0" fillId="0" borderId="64" xfId="0" applyBorder="1" applyAlignment="1">
      <alignment/>
    </xf>
    <xf numFmtId="4" fontId="8" fillId="19" borderId="86" xfId="0" applyNumberFormat="1" applyFont="1" applyFill="1" applyBorder="1" applyAlignment="1">
      <alignment wrapText="1"/>
    </xf>
    <xf numFmtId="0" fontId="0" fillId="19" borderId="87" xfId="0" applyFill="1" applyBorder="1" applyAlignment="1">
      <alignment wrapText="1"/>
    </xf>
    <xf numFmtId="0" fontId="0" fillId="0" borderId="88" xfId="0" applyBorder="1" applyAlignment="1">
      <alignment wrapText="1"/>
    </xf>
    <xf numFmtId="4" fontId="8" fillId="19" borderId="84" xfId="0" applyNumberFormat="1" applyFont="1" applyFill="1" applyBorder="1" applyAlignment="1">
      <alignment wrapText="1"/>
    </xf>
    <xf numFmtId="0" fontId="0" fillId="19" borderId="85" xfId="0" applyFill="1" applyBorder="1" applyAlignment="1">
      <alignment wrapText="1"/>
    </xf>
    <xf numFmtId="0" fontId="0" fillId="0" borderId="85" xfId="0" applyBorder="1" applyAlignment="1">
      <alignment wrapText="1"/>
    </xf>
    <xf numFmtId="0" fontId="0" fillId="0" borderId="89" xfId="0" applyBorder="1" applyAlignment="1">
      <alignment wrapText="1"/>
    </xf>
    <xf numFmtId="4" fontId="7" fillId="34" borderId="90" xfId="0" applyNumberFormat="1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2" xfId="0" applyBorder="1" applyAlignment="1">
      <alignment horizontal="center"/>
    </xf>
    <xf numFmtId="4" fontId="13" fillId="19" borderId="81" xfId="0" applyNumberFormat="1" applyFont="1" applyFill="1" applyBorder="1" applyAlignment="1">
      <alignment wrapText="1"/>
    </xf>
    <xf numFmtId="4" fontId="4" fillId="19" borderId="92" xfId="47" applyNumberFormat="1" applyFont="1" applyFill="1" applyBorder="1" applyAlignment="1">
      <alignment horizontal="center" vertical="center" wrapText="1"/>
      <protection/>
    </xf>
    <xf numFmtId="4" fontId="4" fillId="19" borderId="35" xfId="47" applyNumberFormat="1" applyFont="1" applyFill="1" applyBorder="1" applyAlignment="1">
      <alignment horizontal="center" vertical="center" wrapText="1"/>
      <protection/>
    </xf>
    <xf numFmtId="4" fontId="4" fillId="19" borderId="92" xfId="0" applyNumberFormat="1" applyFont="1" applyFill="1" applyBorder="1" applyAlignment="1">
      <alignment horizontal="center" vertical="center" wrapText="1"/>
    </xf>
    <xf numFmtId="0" fontId="4" fillId="12" borderId="93" xfId="0" applyFont="1" applyFill="1" applyBorder="1" applyAlignment="1">
      <alignment horizontal="center" vertical="center" wrapText="1"/>
    </xf>
    <xf numFmtId="0" fontId="4" fillId="12" borderId="94" xfId="0" applyFont="1" applyFill="1" applyBorder="1" applyAlignment="1">
      <alignment horizontal="center" vertical="center" wrapText="1"/>
    </xf>
    <xf numFmtId="4" fontId="4" fillId="12" borderId="95" xfId="0" applyNumberFormat="1" applyFont="1" applyFill="1" applyBorder="1" applyAlignment="1">
      <alignment horizontal="center" vertical="center" wrapText="1"/>
    </xf>
    <xf numFmtId="4" fontId="4" fillId="12" borderId="38" xfId="0" applyNumberFormat="1" applyFont="1" applyFill="1" applyBorder="1" applyAlignment="1">
      <alignment horizontal="center" vertical="center" wrapText="1"/>
    </xf>
    <xf numFmtId="4" fontId="4" fillId="19" borderId="95" xfId="0" applyNumberFormat="1" applyFont="1" applyFill="1" applyBorder="1" applyAlignment="1">
      <alignment horizontal="center" vertical="center" wrapText="1"/>
    </xf>
    <xf numFmtId="4" fontId="4" fillId="19" borderId="96" xfId="0" applyNumberFormat="1" applyFont="1" applyFill="1" applyBorder="1" applyAlignment="1">
      <alignment horizontal="center" vertical="center" wrapText="1"/>
    </xf>
    <xf numFmtId="0" fontId="0" fillId="19" borderId="92" xfId="0" applyFill="1" applyBorder="1" applyAlignment="1">
      <alignment horizontal="center" vertical="center" wrapText="1"/>
    </xf>
    <xf numFmtId="0" fontId="4" fillId="12" borderId="92" xfId="47" applyFont="1" applyFill="1" applyBorder="1" applyAlignment="1">
      <alignment horizontal="left" vertical="center" wrapText="1"/>
      <protection/>
    </xf>
    <xf numFmtId="0" fontId="4" fillId="12" borderId="35" xfId="47" applyFont="1" applyFill="1" applyBorder="1" applyAlignment="1">
      <alignment horizontal="left" vertical="center" wrapText="1"/>
      <protection/>
    </xf>
    <xf numFmtId="4" fontId="4" fillId="12" borderId="97" xfId="0" applyNumberFormat="1" applyFont="1" applyFill="1" applyBorder="1" applyAlignment="1">
      <alignment horizontal="center" vertical="center" wrapText="1"/>
    </xf>
    <xf numFmtId="4" fontId="4" fillId="12" borderId="98" xfId="0" applyNumberFormat="1" applyFont="1" applyFill="1" applyBorder="1" applyAlignment="1">
      <alignment horizontal="center" vertical="center" wrapText="1"/>
    </xf>
    <xf numFmtId="4" fontId="4" fillId="19" borderId="92" xfId="0" applyNumberFormat="1" applyFont="1" applyFill="1" applyBorder="1" applyAlignment="1">
      <alignment horizontal="center" vertical="center" wrapText="1"/>
    </xf>
    <xf numFmtId="0" fontId="0" fillId="19" borderId="35" xfId="0" applyFont="1" applyFill="1" applyBorder="1" applyAlignment="1">
      <alignment horizontal="center" vertical="center" wrapText="1"/>
    </xf>
    <xf numFmtId="4" fontId="4" fillId="19" borderId="97" xfId="0" applyNumberFormat="1" applyFont="1" applyFill="1" applyBorder="1" applyAlignment="1">
      <alignment horizontal="center" vertical="center" wrapText="1"/>
    </xf>
    <xf numFmtId="4" fontId="4" fillId="19" borderId="98" xfId="0" applyNumberFormat="1" applyFont="1" applyFill="1" applyBorder="1" applyAlignment="1">
      <alignment horizontal="center" vertical="center" wrapText="1"/>
    </xf>
    <xf numFmtId="49" fontId="6" fillId="12" borderId="99" xfId="0" applyNumberFormat="1" applyFont="1" applyFill="1" applyBorder="1" applyAlignment="1">
      <alignment horizontal="center" vertical="center" wrapText="1"/>
    </xf>
    <xf numFmtId="49" fontId="6" fillId="12" borderId="100" xfId="0" applyNumberFormat="1" applyFont="1" applyFill="1" applyBorder="1" applyAlignment="1">
      <alignment horizontal="center" vertical="center" wrapText="1"/>
    </xf>
    <xf numFmtId="0" fontId="3" fillId="12" borderId="92" xfId="47" applyFont="1" applyFill="1" applyBorder="1" applyAlignment="1">
      <alignment horizontal="center" vertical="center" wrapText="1"/>
      <protection/>
    </xf>
    <xf numFmtId="0" fontId="3" fillId="12" borderId="35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List1" xfId="47"/>
    <cellStyle name="normální_t 0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7"/>
  <sheetViews>
    <sheetView tabSelected="1" zoomScale="90" zoomScaleNormal="90" workbookViewId="0" topLeftCell="A58">
      <selection activeCell="P71" sqref="P71"/>
    </sheetView>
  </sheetViews>
  <sheetFormatPr defaultColWidth="9.140625" defaultRowHeight="12.75"/>
  <cols>
    <col min="1" max="1" width="12.421875" style="7" bestFit="1" customWidth="1"/>
    <col min="2" max="2" width="14.421875" style="9" customWidth="1"/>
    <col min="3" max="3" width="14.57421875" style="9" customWidth="1"/>
    <col min="4" max="4" width="61.8515625" style="4" customWidth="1"/>
    <col min="5" max="5" width="14.421875" style="3" bestFit="1" customWidth="1"/>
    <col min="6" max="6" width="15.00390625" style="37" customWidth="1"/>
    <col min="7" max="8" width="14.7109375" style="3" customWidth="1"/>
    <col min="9" max="9" width="13.57421875" style="3" bestFit="1" customWidth="1"/>
    <col min="10" max="10" width="13.28125" style="3" bestFit="1" customWidth="1"/>
    <col min="11" max="11" width="12.140625" style="3" customWidth="1"/>
    <col min="12" max="13" width="12.7109375" style="3" bestFit="1" customWidth="1"/>
    <col min="14" max="14" width="43.140625" style="9" customWidth="1"/>
    <col min="15" max="15" width="4.00390625" style="0" customWidth="1"/>
  </cols>
  <sheetData>
    <row r="1" spans="2:14" ht="27" thickBot="1">
      <c r="B1" s="8"/>
      <c r="N1" s="46" t="s">
        <v>74</v>
      </c>
    </row>
    <row r="2" spans="1:14" ht="39.75" customHeight="1" thickTop="1">
      <c r="A2" s="245" t="s">
        <v>103</v>
      </c>
      <c r="B2" s="247" t="s">
        <v>20</v>
      </c>
      <c r="C2" s="247" t="s">
        <v>21</v>
      </c>
      <c r="D2" s="237" t="s">
        <v>12</v>
      </c>
      <c r="E2" s="227" t="s">
        <v>177</v>
      </c>
      <c r="F2" s="241" t="s">
        <v>102</v>
      </c>
      <c r="G2" s="234" t="s">
        <v>104</v>
      </c>
      <c r="H2" s="235"/>
      <c r="I2" s="229"/>
      <c r="J2" s="236"/>
      <c r="K2" s="243" t="s">
        <v>23</v>
      </c>
      <c r="L2" s="232" t="s">
        <v>105</v>
      </c>
      <c r="M2" s="239" t="s">
        <v>106</v>
      </c>
      <c r="N2" s="230" t="s">
        <v>11</v>
      </c>
    </row>
    <row r="3" spans="1:14" s="1" customFormat="1" ht="64.5" customHeight="1" thickBot="1">
      <c r="A3" s="246"/>
      <c r="B3" s="248"/>
      <c r="C3" s="248"/>
      <c r="D3" s="238"/>
      <c r="E3" s="228"/>
      <c r="F3" s="242"/>
      <c r="G3" s="96" t="s">
        <v>178</v>
      </c>
      <c r="H3" s="171" t="s">
        <v>179</v>
      </c>
      <c r="I3" s="194" t="s">
        <v>181</v>
      </c>
      <c r="J3" s="73" t="s">
        <v>22</v>
      </c>
      <c r="K3" s="244"/>
      <c r="L3" s="233"/>
      <c r="M3" s="240"/>
      <c r="N3" s="231"/>
    </row>
    <row r="4" spans="1:14" s="2" customFormat="1" ht="15.75" customHeight="1" thickTop="1">
      <c r="A4" s="25" t="s">
        <v>118</v>
      </c>
      <c r="B4" s="71" t="s">
        <v>19</v>
      </c>
      <c r="C4" s="80" t="s">
        <v>19</v>
      </c>
      <c r="D4" s="85" t="s">
        <v>70</v>
      </c>
      <c r="E4" s="136">
        <v>9638.628</v>
      </c>
      <c r="F4" s="93">
        <v>5203.298</v>
      </c>
      <c r="G4" s="16">
        <f>3935.33</f>
        <v>3935.33</v>
      </c>
      <c r="H4" s="13">
        <v>500</v>
      </c>
      <c r="I4" s="72"/>
      <c r="J4" s="14"/>
      <c r="K4" s="15"/>
      <c r="L4" s="16"/>
      <c r="M4" s="15"/>
      <c r="N4" s="107"/>
    </row>
    <row r="5" spans="1:14" s="2" customFormat="1" ht="15.75" customHeight="1">
      <c r="A5" s="26" t="s">
        <v>119</v>
      </c>
      <c r="B5" s="33" t="s">
        <v>19</v>
      </c>
      <c r="C5" s="11" t="s">
        <v>19</v>
      </c>
      <c r="D5" s="84" t="s">
        <v>40</v>
      </c>
      <c r="E5" s="137">
        <v>22911</v>
      </c>
      <c r="F5" s="90">
        <v>15492.376</v>
      </c>
      <c r="G5" s="20"/>
      <c r="H5" s="17">
        <v>7418.62</v>
      </c>
      <c r="I5" s="35"/>
      <c r="J5" s="18"/>
      <c r="K5" s="19"/>
      <c r="L5" s="20"/>
      <c r="M5" s="19"/>
      <c r="N5" s="108"/>
    </row>
    <row r="6" spans="1:14" s="2" customFormat="1" ht="15.75" customHeight="1">
      <c r="A6" s="26" t="s">
        <v>120</v>
      </c>
      <c r="B6" s="33" t="s">
        <v>19</v>
      </c>
      <c r="C6" s="11" t="s">
        <v>19</v>
      </c>
      <c r="D6" s="84" t="s">
        <v>54</v>
      </c>
      <c r="E6" s="137">
        <v>1788</v>
      </c>
      <c r="F6" s="90">
        <v>1788</v>
      </c>
      <c r="G6" s="20">
        <v>-0.0039999999999054126</v>
      </c>
      <c r="H6" s="17"/>
      <c r="I6" s="35"/>
      <c r="J6" s="18"/>
      <c r="K6" s="19"/>
      <c r="L6" s="20"/>
      <c r="M6" s="19"/>
      <c r="N6" s="108"/>
    </row>
    <row r="7" spans="1:14" s="2" customFormat="1" ht="15.75" customHeight="1">
      <c r="A7" s="58" t="s">
        <v>121</v>
      </c>
      <c r="B7" s="63" t="s">
        <v>19</v>
      </c>
      <c r="C7" s="40" t="s">
        <v>19</v>
      </c>
      <c r="D7" s="84" t="s">
        <v>71</v>
      </c>
      <c r="E7" s="138">
        <v>500</v>
      </c>
      <c r="F7" s="91">
        <v>404.406</v>
      </c>
      <c r="G7" s="59">
        <v>95.594</v>
      </c>
      <c r="H7" s="42"/>
      <c r="I7" s="55"/>
      <c r="J7" s="57"/>
      <c r="K7" s="60"/>
      <c r="L7" s="59"/>
      <c r="M7" s="60"/>
      <c r="N7" s="109"/>
    </row>
    <row r="8" spans="1:14" s="2" customFormat="1" ht="15.75" customHeight="1">
      <c r="A8" s="58" t="s">
        <v>122</v>
      </c>
      <c r="B8" s="63" t="s">
        <v>19</v>
      </c>
      <c r="C8" s="40" t="s">
        <v>19</v>
      </c>
      <c r="D8" s="84" t="s">
        <v>76</v>
      </c>
      <c r="E8" s="138">
        <v>1300</v>
      </c>
      <c r="F8" s="91">
        <v>0</v>
      </c>
      <c r="G8" s="59">
        <v>0</v>
      </c>
      <c r="H8" s="42"/>
      <c r="I8" s="55"/>
      <c r="J8" s="57"/>
      <c r="K8" s="60"/>
      <c r="L8" s="59">
        <v>1300</v>
      </c>
      <c r="M8" s="60"/>
      <c r="N8" s="109"/>
    </row>
    <row r="9" spans="1:14" s="2" customFormat="1" ht="15.75" customHeight="1" thickBot="1">
      <c r="A9" s="50" t="s">
        <v>123</v>
      </c>
      <c r="B9" s="74" t="s">
        <v>19</v>
      </c>
      <c r="C9" s="51" t="s">
        <v>19</v>
      </c>
      <c r="D9" s="48" t="s">
        <v>77</v>
      </c>
      <c r="E9" s="139">
        <v>1200</v>
      </c>
      <c r="F9" s="92">
        <v>0</v>
      </c>
      <c r="G9" s="52">
        <v>0</v>
      </c>
      <c r="H9" s="54"/>
      <c r="I9" s="75"/>
      <c r="J9" s="53"/>
      <c r="K9" s="56"/>
      <c r="L9" s="52">
        <v>1200</v>
      </c>
      <c r="M9" s="56"/>
      <c r="N9" s="110"/>
    </row>
    <row r="10" spans="1:14" s="2" customFormat="1" ht="13.5" thickBot="1">
      <c r="A10" s="27"/>
      <c r="B10" s="77"/>
      <c r="C10" s="81"/>
      <c r="D10" s="5" t="s">
        <v>34</v>
      </c>
      <c r="E10" s="140">
        <f>SUM(E4:E9)</f>
        <v>37337.628</v>
      </c>
      <c r="F10" s="24">
        <f aca="true" t="shared" si="0" ref="F10:M10">SUM(F4:F9)</f>
        <v>22888.079999999998</v>
      </c>
      <c r="G10" s="24">
        <f t="shared" si="0"/>
        <v>4030.92</v>
      </c>
      <c r="H10" s="24">
        <f t="shared" si="0"/>
        <v>7918.62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2500</v>
      </c>
      <c r="M10" s="24">
        <f t="shared" si="0"/>
        <v>0</v>
      </c>
      <c r="N10" s="121"/>
    </row>
    <row r="11" spans="1:14" s="2" customFormat="1" ht="12.75">
      <c r="A11" s="25" t="s">
        <v>124</v>
      </c>
      <c r="B11" s="76" t="s">
        <v>19</v>
      </c>
      <c r="C11" s="32" t="s">
        <v>19</v>
      </c>
      <c r="D11" s="85" t="s">
        <v>42</v>
      </c>
      <c r="E11" s="141">
        <v>9459.6</v>
      </c>
      <c r="F11" s="93">
        <v>5424.514999999999</v>
      </c>
      <c r="G11" s="16">
        <f>3035.09</f>
        <v>3035.09</v>
      </c>
      <c r="H11" s="13">
        <v>1000</v>
      </c>
      <c r="I11" s="14"/>
      <c r="J11" s="14"/>
      <c r="K11" s="15"/>
      <c r="L11" s="16"/>
      <c r="M11" s="15"/>
      <c r="N11" s="107"/>
    </row>
    <row r="12" spans="1:14" s="2" customFormat="1" ht="12.75">
      <c r="A12" s="26" t="s">
        <v>126</v>
      </c>
      <c r="B12" s="33" t="s">
        <v>19</v>
      </c>
      <c r="C12" s="11" t="s">
        <v>19</v>
      </c>
      <c r="D12" s="84" t="s">
        <v>43</v>
      </c>
      <c r="E12" s="137">
        <v>2638.97</v>
      </c>
      <c r="F12" s="90">
        <v>2465.7528</v>
      </c>
      <c r="G12" s="20">
        <v>173.22</v>
      </c>
      <c r="H12" s="17"/>
      <c r="I12" s="18"/>
      <c r="J12" s="18"/>
      <c r="K12" s="19"/>
      <c r="L12" s="20"/>
      <c r="M12" s="19"/>
      <c r="N12" s="108"/>
    </row>
    <row r="13" spans="1:14" s="2" customFormat="1" ht="12.75">
      <c r="A13" s="58" t="s">
        <v>125</v>
      </c>
      <c r="B13" s="63" t="s">
        <v>19</v>
      </c>
      <c r="C13" s="40" t="s">
        <v>19</v>
      </c>
      <c r="D13" s="84" t="s">
        <v>41</v>
      </c>
      <c r="E13" s="138">
        <v>1000</v>
      </c>
      <c r="F13" s="91">
        <v>0</v>
      </c>
      <c r="G13" s="59">
        <v>0</v>
      </c>
      <c r="H13" s="42"/>
      <c r="I13" s="57"/>
      <c r="J13" s="57"/>
      <c r="K13" s="60"/>
      <c r="L13" s="59">
        <v>1000</v>
      </c>
      <c r="M13" s="60"/>
      <c r="N13" s="111"/>
    </row>
    <row r="14" spans="1:14" s="2" customFormat="1" ht="12.75">
      <c r="A14" s="58" t="s">
        <v>130</v>
      </c>
      <c r="B14" s="63" t="s">
        <v>19</v>
      </c>
      <c r="C14" s="40" t="s">
        <v>19</v>
      </c>
      <c r="D14" s="84" t="s">
        <v>78</v>
      </c>
      <c r="E14" s="138">
        <v>500</v>
      </c>
      <c r="F14" s="91">
        <v>0</v>
      </c>
      <c r="G14" s="59">
        <v>0</v>
      </c>
      <c r="H14" s="42"/>
      <c r="I14" s="57"/>
      <c r="J14" s="57"/>
      <c r="K14" s="60"/>
      <c r="L14" s="59">
        <v>500</v>
      </c>
      <c r="M14" s="60"/>
      <c r="N14" s="109"/>
    </row>
    <row r="15" spans="1:14" s="2" customFormat="1" ht="12.75">
      <c r="A15" s="58" t="s">
        <v>127</v>
      </c>
      <c r="B15" s="63" t="s">
        <v>19</v>
      </c>
      <c r="C15" s="40" t="s">
        <v>19</v>
      </c>
      <c r="D15" s="84" t="s">
        <v>79</v>
      </c>
      <c r="E15" s="138">
        <v>4000</v>
      </c>
      <c r="F15" s="91">
        <v>0</v>
      </c>
      <c r="G15" s="59">
        <v>0</v>
      </c>
      <c r="H15" s="42"/>
      <c r="I15" s="57"/>
      <c r="J15" s="57"/>
      <c r="K15" s="60"/>
      <c r="L15" s="59">
        <v>4000</v>
      </c>
      <c r="M15" s="60"/>
      <c r="N15" s="109"/>
    </row>
    <row r="16" spans="1:14" s="2" customFormat="1" ht="12.75">
      <c r="A16" s="58" t="s">
        <v>131</v>
      </c>
      <c r="B16" s="63" t="s">
        <v>19</v>
      </c>
      <c r="C16" s="40" t="s">
        <v>19</v>
      </c>
      <c r="D16" s="86" t="s">
        <v>72</v>
      </c>
      <c r="E16" s="138">
        <v>1000</v>
      </c>
      <c r="F16" s="94">
        <v>0</v>
      </c>
      <c r="G16" s="99">
        <v>0</v>
      </c>
      <c r="H16" s="89"/>
      <c r="I16" s="66"/>
      <c r="J16" s="66"/>
      <c r="K16" s="100"/>
      <c r="L16" s="99">
        <v>1000</v>
      </c>
      <c r="M16" s="118"/>
      <c r="N16" s="109"/>
    </row>
    <row r="17" spans="1:14" s="2" customFormat="1" ht="12.75">
      <c r="A17" s="58" t="s">
        <v>128</v>
      </c>
      <c r="B17" s="63" t="s">
        <v>19</v>
      </c>
      <c r="C17" s="40" t="s">
        <v>19</v>
      </c>
      <c r="D17" s="84" t="s">
        <v>80</v>
      </c>
      <c r="E17" s="138">
        <v>700</v>
      </c>
      <c r="F17" s="91">
        <v>0</v>
      </c>
      <c r="G17" s="59">
        <v>0</v>
      </c>
      <c r="H17" s="42"/>
      <c r="I17" s="57"/>
      <c r="J17" s="57"/>
      <c r="K17" s="60"/>
      <c r="L17" s="59">
        <v>700</v>
      </c>
      <c r="M17" s="60"/>
      <c r="N17" s="109"/>
    </row>
    <row r="18" spans="1:14" s="2" customFormat="1" ht="13.5" thickBot="1">
      <c r="A18" s="50" t="s">
        <v>129</v>
      </c>
      <c r="B18" s="74" t="s">
        <v>19</v>
      </c>
      <c r="C18" s="51" t="s">
        <v>19</v>
      </c>
      <c r="D18" s="48" t="s">
        <v>100</v>
      </c>
      <c r="E18" s="139">
        <v>2900</v>
      </c>
      <c r="F18" s="92">
        <v>0</v>
      </c>
      <c r="G18" s="52">
        <v>2900</v>
      </c>
      <c r="H18" s="54"/>
      <c r="I18" s="53"/>
      <c r="J18" s="53"/>
      <c r="K18" s="56"/>
      <c r="L18" s="52"/>
      <c r="M18" s="56"/>
      <c r="N18" s="110"/>
    </row>
    <row r="19" spans="1:14" s="2" customFormat="1" ht="13.5" thickBot="1">
      <c r="A19" s="27"/>
      <c r="B19" s="77"/>
      <c r="C19" s="81"/>
      <c r="D19" s="5" t="s">
        <v>35</v>
      </c>
      <c r="E19" s="140">
        <f aca="true" t="shared" si="1" ref="E19:J19">SUM(E11:E18)</f>
        <v>22198.57</v>
      </c>
      <c r="F19" s="24">
        <f t="shared" si="1"/>
        <v>7890.2678</v>
      </c>
      <c r="G19" s="97">
        <f t="shared" si="1"/>
        <v>6108.3099999999995</v>
      </c>
      <c r="H19" s="97">
        <f t="shared" si="1"/>
        <v>1000</v>
      </c>
      <c r="I19" s="78">
        <f t="shared" si="1"/>
        <v>0</v>
      </c>
      <c r="J19" s="78">
        <f t="shared" si="1"/>
        <v>0</v>
      </c>
      <c r="K19" s="98"/>
      <c r="L19" s="97">
        <f>SUM(L11:L18)</f>
        <v>7200</v>
      </c>
      <c r="M19" s="98">
        <f>SUM(M11:M18)</f>
        <v>0</v>
      </c>
      <c r="N19" s="121"/>
    </row>
    <row r="20" spans="1:14" s="2" customFormat="1" ht="13.5" thickBot="1">
      <c r="A20" s="122"/>
      <c r="B20" s="123"/>
      <c r="C20" s="124"/>
      <c r="D20" s="125" t="s">
        <v>36</v>
      </c>
      <c r="E20" s="142">
        <f>SUM(E19,E10)</f>
        <v>59536.198</v>
      </c>
      <c r="F20" s="126">
        <f aca="true" t="shared" si="2" ref="F20:M20">SUM(F19,F10)</f>
        <v>30778.347799999996</v>
      </c>
      <c r="G20" s="126">
        <f t="shared" si="2"/>
        <v>10139.23</v>
      </c>
      <c r="H20" s="126">
        <f t="shared" si="2"/>
        <v>8918.619999999999</v>
      </c>
      <c r="I20" s="126">
        <f t="shared" si="2"/>
        <v>0</v>
      </c>
      <c r="J20" s="126">
        <f t="shared" si="2"/>
        <v>0</v>
      </c>
      <c r="K20" s="126">
        <f t="shared" si="2"/>
        <v>0</v>
      </c>
      <c r="L20" s="126">
        <f t="shared" si="2"/>
        <v>9700</v>
      </c>
      <c r="M20" s="126">
        <f t="shared" si="2"/>
        <v>0</v>
      </c>
      <c r="N20" s="127"/>
    </row>
    <row r="21" spans="1:14" s="2" customFormat="1" ht="12.75">
      <c r="A21" s="25" t="s">
        <v>132</v>
      </c>
      <c r="B21" s="76" t="s">
        <v>19</v>
      </c>
      <c r="C21" s="32" t="s">
        <v>19</v>
      </c>
      <c r="D21" s="49" t="s">
        <v>28</v>
      </c>
      <c r="E21" s="141">
        <v>15000</v>
      </c>
      <c r="F21" s="93">
        <v>3013.7019999999993</v>
      </c>
      <c r="G21" s="16">
        <f>1886.3</f>
        <v>1886.3</v>
      </c>
      <c r="H21" s="13">
        <v>5000</v>
      </c>
      <c r="I21" s="14"/>
      <c r="J21" s="14"/>
      <c r="K21" s="15"/>
      <c r="L21" s="16">
        <v>5100</v>
      </c>
      <c r="M21" s="15"/>
      <c r="N21" s="107"/>
    </row>
    <row r="22" spans="1:14" s="2" customFormat="1" ht="12.75">
      <c r="A22" s="26" t="s">
        <v>133</v>
      </c>
      <c r="B22" s="33" t="s">
        <v>19</v>
      </c>
      <c r="C22" s="11" t="s">
        <v>19</v>
      </c>
      <c r="D22" s="41" t="s">
        <v>29</v>
      </c>
      <c r="E22" s="137">
        <v>140000</v>
      </c>
      <c r="F22" s="90">
        <v>70613.73673</v>
      </c>
      <c r="G22" s="20">
        <f>9801.131</f>
        <v>9801.131</v>
      </c>
      <c r="H22" s="17">
        <v>29585.13</v>
      </c>
      <c r="I22" s="18"/>
      <c r="J22" s="18"/>
      <c r="K22" s="19"/>
      <c r="L22" s="20">
        <v>30000</v>
      </c>
      <c r="M22" s="19"/>
      <c r="N22" s="108"/>
    </row>
    <row r="23" spans="1:14" s="2" customFormat="1" ht="12.75">
      <c r="A23" s="26" t="s">
        <v>134</v>
      </c>
      <c r="B23" s="33" t="s">
        <v>30</v>
      </c>
      <c r="C23" s="11" t="s">
        <v>56</v>
      </c>
      <c r="D23" s="41" t="s">
        <v>31</v>
      </c>
      <c r="E23" s="137">
        <v>44059.6479</v>
      </c>
      <c r="F23" s="90">
        <v>44026.41633</v>
      </c>
      <c r="G23" s="20">
        <v>33.23</v>
      </c>
      <c r="H23" s="17"/>
      <c r="I23" s="18"/>
      <c r="J23" s="18"/>
      <c r="K23" s="19"/>
      <c r="L23" s="20"/>
      <c r="M23" s="19"/>
      <c r="N23" s="108"/>
    </row>
    <row r="24" spans="1:14" s="2" customFormat="1" ht="12.75">
      <c r="A24" s="26" t="s">
        <v>135</v>
      </c>
      <c r="B24" s="33" t="s">
        <v>30</v>
      </c>
      <c r="C24" s="11" t="s">
        <v>56</v>
      </c>
      <c r="D24" s="41" t="s">
        <v>32</v>
      </c>
      <c r="E24" s="137">
        <v>256451.6325</v>
      </c>
      <c r="F24" s="90">
        <v>254611.86002999998</v>
      </c>
      <c r="G24" s="20">
        <v>1839.774</v>
      </c>
      <c r="H24" s="17"/>
      <c r="I24" s="18"/>
      <c r="J24" s="18"/>
      <c r="K24" s="19"/>
      <c r="L24" s="20"/>
      <c r="M24" s="19"/>
      <c r="N24" s="108"/>
    </row>
    <row r="25" spans="1:14" s="2" customFormat="1" ht="13.5" thickBot="1">
      <c r="A25" s="26" t="s">
        <v>136</v>
      </c>
      <c r="B25" s="33" t="s">
        <v>30</v>
      </c>
      <c r="C25" s="11" t="s">
        <v>56</v>
      </c>
      <c r="D25" s="41" t="s">
        <v>8</v>
      </c>
      <c r="E25" s="137">
        <v>268741.7</v>
      </c>
      <c r="F25" s="90">
        <v>2002.3272</v>
      </c>
      <c r="G25" s="20">
        <f>744.5</f>
        <v>744.5</v>
      </c>
      <c r="H25" s="17">
        <v>13401.531</v>
      </c>
      <c r="I25" s="18">
        <v>12195.57</v>
      </c>
      <c r="J25" s="18"/>
      <c r="K25" s="19">
        <v>240397.77399999998</v>
      </c>
      <c r="L25" s="20"/>
      <c r="M25" s="19"/>
      <c r="N25" s="108" t="s">
        <v>108</v>
      </c>
    </row>
    <row r="26" spans="1:14" s="2" customFormat="1" ht="13.5" thickBot="1">
      <c r="A26" s="122"/>
      <c r="B26" s="123"/>
      <c r="C26" s="124"/>
      <c r="D26" s="125" t="s">
        <v>27</v>
      </c>
      <c r="E26" s="142">
        <f>SUM(E21:E25)</f>
        <v>724252.9804</v>
      </c>
      <c r="F26" s="126">
        <f aca="true" t="shared" si="3" ref="F26:M26">SUM(F21:F25)</f>
        <v>374268.04228999995</v>
      </c>
      <c r="G26" s="126">
        <f t="shared" si="3"/>
        <v>14304.934999999998</v>
      </c>
      <c r="H26" s="126">
        <f t="shared" si="3"/>
        <v>47986.66100000001</v>
      </c>
      <c r="I26" s="126">
        <f t="shared" si="3"/>
        <v>12195.57</v>
      </c>
      <c r="J26" s="126">
        <f t="shared" si="3"/>
        <v>0</v>
      </c>
      <c r="K26" s="126">
        <f t="shared" si="3"/>
        <v>240397.77399999998</v>
      </c>
      <c r="L26" s="126">
        <f t="shared" si="3"/>
        <v>35100</v>
      </c>
      <c r="M26" s="126">
        <f t="shared" si="3"/>
        <v>0</v>
      </c>
      <c r="N26" s="127"/>
    </row>
    <row r="27" spans="1:14" s="28" customFormat="1" ht="22.5">
      <c r="A27" s="25" t="s">
        <v>137</v>
      </c>
      <c r="B27" s="76" t="s">
        <v>1</v>
      </c>
      <c r="C27" s="32" t="s">
        <v>1</v>
      </c>
      <c r="D27" s="49" t="s">
        <v>4</v>
      </c>
      <c r="E27" s="141">
        <v>5042.016806722689</v>
      </c>
      <c r="F27" s="93">
        <v>756.61</v>
      </c>
      <c r="G27" s="16">
        <f>3585.29</f>
        <v>3585.29</v>
      </c>
      <c r="H27" s="13">
        <v>700.12</v>
      </c>
      <c r="I27" s="14"/>
      <c r="J27" s="14"/>
      <c r="K27" s="15"/>
      <c r="L27" s="16"/>
      <c r="M27" s="15"/>
      <c r="N27" s="107"/>
    </row>
    <row r="28" spans="1:14" s="61" customFormat="1" ht="22.5">
      <c r="A28" s="58" t="s">
        <v>138</v>
      </c>
      <c r="B28" s="63" t="s">
        <v>9</v>
      </c>
      <c r="C28" s="40" t="s">
        <v>37</v>
      </c>
      <c r="D28" s="41" t="s">
        <v>38</v>
      </c>
      <c r="E28" s="138">
        <v>42228.1432</v>
      </c>
      <c r="F28" s="91">
        <v>25327.266</v>
      </c>
      <c r="G28" s="59">
        <v>-0.0020000000000095497</v>
      </c>
      <c r="H28" s="42"/>
      <c r="I28" s="57"/>
      <c r="J28" s="57"/>
      <c r="K28" s="60"/>
      <c r="L28" s="59">
        <v>16900.88</v>
      </c>
      <c r="M28" s="60"/>
      <c r="N28" s="112"/>
    </row>
    <row r="29" spans="1:14" s="61" customFormat="1" ht="39" customHeight="1">
      <c r="A29" s="58" t="s">
        <v>139</v>
      </c>
      <c r="B29" s="63" t="s">
        <v>19</v>
      </c>
      <c r="C29" s="40" t="s">
        <v>39</v>
      </c>
      <c r="D29" s="41" t="s">
        <v>6</v>
      </c>
      <c r="E29" s="138">
        <v>40000</v>
      </c>
      <c r="F29" s="91">
        <v>0</v>
      </c>
      <c r="G29" s="59"/>
      <c r="H29" s="42">
        <v>40000</v>
      </c>
      <c r="I29" s="57"/>
      <c r="J29" s="57" t="s">
        <v>96</v>
      </c>
      <c r="K29" s="60"/>
      <c r="L29" s="59"/>
      <c r="M29" s="60"/>
      <c r="N29" s="112"/>
    </row>
    <row r="30" spans="1:14" s="38" customFormat="1" ht="12.75">
      <c r="A30" s="58" t="s">
        <v>140</v>
      </c>
      <c r="B30" s="70" t="s">
        <v>19</v>
      </c>
      <c r="C30" s="83" t="s">
        <v>33</v>
      </c>
      <c r="D30" s="41" t="s">
        <v>47</v>
      </c>
      <c r="E30" s="143">
        <f>G30</f>
        <v>603.79</v>
      </c>
      <c r="F30" s="91">
        <v>0</v>
      </c>
      <c r="G30" s="59">
        <v>603.79</v>
      </c>
      <c r="H30" s="42"/>
      <c r="I30" s="57"/>
      <c r="J30" s="57"/>
      <c r="K30" s="62"/>
      <c r="L30" s="67"/>
      <c r="M30" s="120"/>
      <c r="N30" s="112"/>
    </row>
    <row r="31" spans="1:14" s="38" customFormat="1" ht="25.5">
      <c r="A31" s="58" t="s">
        <v>141</v>
      </c>
      <c r="B31" s="70" t="s">
        <v>46</v>
      </c>
      <c r="C31" s="83" t="s">
        <v>46</v>
      </c>
      <c r="D31" s="41" t="s">
        <v>48</v>
      </c>
      <c r="E31" s="143">
        <v>5000</v>
      </c>
      <c r="F31" s="91">
        <v>0</v>
      </c>
      <c r="G31" s="59">
        <v>0</v>
      </c>
      <c r="H31" s="42"/>
      <c r="I31" s="57"/>
      <c r="J31" s="57"/>
      <c r="K31" s="62"/>
      <c r="L31" s="67">
        <v>5000</v>
      </c>
      <c r="M31" s="120"/>
      <c r="N31" s="112"/>
    </row>
    <row r="32" spans="1:14" s="31" customFormat="1" ht="22.5">
      <c r="A32" s="26" t="s">
        <v>142</v>
      </c>
      <c r="B32" s="69" t="s">
        <v>55</v>
      </c>
      <c r="C32" s="82" t="s">
        <v>55</v>
      </c>
      <c r="D32" s="41" t="s">
        <v>49</v>
      </c>
      <c r="E32" s="144">
        <v>2500</v>
      </c>
      <c r="F32" s="90">
        <v>0</v>
      </c>
      <c r="G32" s="20">
        <v>2500</v>
      </c>
      <c r="H32" s="17"/>
      <c r="I32" s="18"/>
      <c r="J32" s="18"/>
      <c r="K32" s="36"/>
      <c r="L32" s="68"/>
      <c r="M32" s="119"/>
      <c r="N32" s="113"/>
    </row>
    <row r="33" spans="1:14" s="38" customFormat="1" ht="22.5">
      <c r="A33" s="26" t="s">
        <v>143</v>
      </c>
      <c r="B33" s="69" t="s">
        <v>3</v>
      </c>
      <c r="C33" s="82" t="s">
        <v>3</v>
      </c>
      <c r="D33" s="41" t="s">
        <v>52</v>
      </c>
      <c r="E33" s="144">
        <v>2420</v>
      </c>
      <c r="F33" s="90">
        <v>0</v>
      </c>
      <c r="G33" s="20">
        <v>2420</v>
      </c>
      <c r="H33" s="17"/>
      <c r="I33" s="18"/>
      <c r="J33" s="18"/>
      <c r="K33" s="36"/>
      <c r="L33" s="68"/>
      <c r="M33" s="119"/>
      <c r="N33" s="113"/>
    </row>
    <row r="34" spans="1:14" s="31" customFormat="1" ht="22.5">
      <c r="A34" s="26" t="s">
        <v>144</v>
      </c>
      <c r="B34" s="69" t="s">
        <v>45</v>
      </c>
      <c r="C34" s="82" t="s">
        <v>45</v>
      </c>
      <c r="D34" s="41" t="s">
        <v>58</v>
      </c>
      <c r="E34" s="144">
        <v>1700</v>
      </c>
      <c r="F34" s="90">
        <v>0</v>
      </c>
      <c r="G34" s="20">
        <v>1700</v>
      </c>
      <c r="H34" s="17"/>
      <c r="I34" s="18"/>
      <c r="J34" s="18"/>
      <c r="K34" s="36"/>
      <c r="L34" s="68"/>
      <c r="M34" s="119"/>
      <c r="N34" s="113"/>
    </row>
    <row r="35" spans="1:14" s="38" customFormat="1" ht="41.25" customHeight="1" thickBot="1">
      <c r="A35" s="58" t="s">
        <v>145</v>
      </c>
      <c r="B35" s="70" t="s">
        <v>19</v>
      </c>
      <c r="C35" s="83" t="s">
        <v>57</v>
      </c>
      <c r="D35" s="41" t="s">
        <v>59</v>
      </c>
      <c r="E35" s="143">
        <v>20000</v>
      </c>
      <c r="F35" s="91">
        <v>0</v>
      </c>
      <c r="G35" s="59"/>
      <c r="H35" s="42">
        <v>1000</v>
      </c>
      <c r="I35" s="57"/>
      <c r="J35" s="57"/>
      <c r="K35" s="62"/>
      <c r="L35" s="67">
        <v>19000</v>
      </c>
      <c r="M35" s="120"/>
      <c r="N35" s="114"/>
    </row>
    <row r="36" spans="1:14" s="2" customFormat="1" ht="13.5" thickBot="1">
      <c r="A36" s="128"/>
      <c r="B36" s="123"/>
      <c r="C36" s="124"/>
      <c r="D36" s="125" t="s">
        <v>14</v>
      </c>
      <c r="E36" s="142">
        <f>SUM(E27:E35)</f>
        <v>119493.95000672269</v>
      </c>
      <c r="F36" s="126">
        <f aca="true" t="shared" si="4" ref="F36:M36">SUM(F27:F35)</f>
        <v>26083.876</v>
      </c>
      <c r="G36" s="126">
        <f t="shared" si="4"/>
        <v>10809.078</v>
      </c>
      <c r="H36" s="126">
        <f t="shared" si="4"/>
        <v>41700.12</v>
      </c>
      <c r="I36" s="126">
        <f t="shared" si="4"/>
        <v>0</v>
      </c>
      <c r="J36" s="126">
        <f t="shared" si="4"/>
        <v>0</v>
      </c>
      <c r="K36" s="126">
        <f t="shared" si="4"/>
        <v>0</v>
      </c>
      <c r="L36" s="126">
        <f t="shared" si="4"/>
        <v>40900.880000000005</v>
      </c>
      <c r="M36" s="126">
        <f t="shared" si="4"/>
        <v>0</v>
      </c>
      <c r="N36" s="127"/>
    </row>
    <row r="37" spans="1:14" s="2" customFormat="1" ht="33.75">
      <c r="A37" s="25" t="s">
        <v>146</v>
      </c>
      <c r="B37" s="76" t="s">
        <v>13</v>
      </c>
      <c r="C37" s="32" t="s">
        <v>13</v>
      </c>
      <c r="D37" s="49" t="s">
        <v>62</v>
      </c>
      <c r="E37" s="141">
        <f>F37+G37</f>
        <v>398.716</v>
      </c>
      <c r="F37" s="93">
        <v>328.667</v>
      </c>
      <c r="G37" s="101">
        <v>70.049</v>
      </c>
      <c r="H37" s="172"/>
      <c r="I37" s="14"/>
      <c r="J37" s="14"/>
      <c r="K37" s="15"/>
      <c r="L37" s="16"/>
      <c r="M37" s="15"/>
      <c r="N37" s="107"/>
    </row>
    <row r="38" spans="1:14" s="2" customFormat="1" ht="12.75">
      <c r="A38" s="58" t="s">
        <v>147</v>
      </c>
      <c r="B38" s="63" t="s">
        <v>63</v>
      </c>
      <c r="C38" s="40" t="s">
        <v>63</v>
      </c>
      <c r="D38" s="41" t="s">
        <v>64</v>
      </c>
      <c r="E38" s="138">
        <v>18000</v>
      </c>
      <c r="F38" s="91">
        <v>0</v>
      </c>
      <c r="G38" s="102">
        <v>0</v>
      </c>
      <c r="H38" s="173"/>
      <c r="I38" s="57"/>
      <c r="J38" s="57"/>
      <c r="K38" s="60"/>
      <c r="L38" s="59">
        <v>18000</v>
      </c>
      <c r="M38" s="60"/>
      <c r="N38" s="109"/>
    </row>
    <row r="39" spans="1:14" s="45" customFormat="1" ht="22.5">
      <c r="A39" s="58" t="s">
        <v>148</v>
      </c>
      <c r="B39" s="63" t="s">
        <v>19</v>
      </c>
      <c r="C39" s="40" t="s">
        <v>98</v>
      </c>
      <c r="D39" s="41" t="s">
        <v>91</v>
      </c>
      <c r="E39" s="138">
        <f>F39+G39+H39</f>
        <v>21758.108</v>
      </c>
      <c r="F39" s="91">
        <v>10719.668</v>
      </c>
      <c r="G39" s="102">
        <f>1038.44</f>
        <v>1038.44</v>
      </c>
      <c r="H39" s="173">
        <v>10000</v>
      </c>
      <c r="I39" s="57"/>
      <c r="J39" s="57"/>
      <c r="K39" s="60"/>
      <c r="L39" s="59"/>
      <c r="M39" s="60"/>
      <c r="N39" s="109"/>
    </row>
    <row r="40" spans="1:14" s="45" customFormat="1" ht="22.5">
      <c r="A40" s="58" t="s">
        <v>149</v>
      </c>
      <c r="B40" s="63" t="s">
        <v>19</v>
      </c>
      <c r="C40" s="40" t="s">
        <v>83</v>
      </c>
      <c r="D40" s="41" t="s">
        <v>84</v>
      </c>
      <c r="E40" s="138">
        <v>10000</v>
      </c>
      <c r="F40" s="91">
        <v>0</v>
      </c>
      <c r="G40" s="102">
        <v>0</v>
      </c>
      <c r="H40" s="173"/>
      <c r="I40" s="57"/>
      <c r="J40" s="57"/>
      <c r="K40" s="60"/>
      <c r="L40" s="59">
        <v>10000</v>
      </c>
      <c r="M40" s="60"/>
      <c r="N40" s="109"/>
    </row>
    <row r="41" spans="1:14" s="45" customFormat="1" ht="12.75">
      <c r="A41" s="58" t="s">
        <v>150</v>
      </c>
      <c r="B41" s="63" t="s">
        <v>19</v>
      </c>
      <c r="C41" s="40" t="s">
        <v>19</v>
      </c>
      <c r="D41" s="41" t="s">
        <v>85</v>
      </c>
      <c r="E41" s="138">
        <v>2711</v>
      </c>
      <c r="F41" s="91">
        <v>0</v>
      </c>
      <c r="G41" s="102"/>
      <c r="H41" s="173">
        <v>2711</v>
      </c>
      <c r="I41" s="57"/>
      <c r="J41" s="57"/>
      <c r="K41" s="60"/>
      <c r="L41" s="59"/>
      <c r="M41" s="60"/>
      <c r="N41" s="109"/>
    </row>
    <row r="42" spans="1:14" s="45" customFormat="1" ht="25.5">
      <c r="A42" s="58" t="s">
        <v>151</v>
      </c>
      <c r="B42" s="63" t="s">
        <v>19</v>
      </c>
      <c r="C42" s="40" t="s">
        <v>87</v>
      </c>
      <c r="D42" s="41" t="s">
        <v>86</v>
      </c>
      <c r="E42" s="138">
        <v>1047.87</v>
      </c>
      <c r="F42" s="91">
        <v>0</v>
      </c>
      <c r="G42" s="102"/>
      <c r="H42" s="173">
        <v>1047.87</v>
      </c>
      <c r="I42" s="57"/>
      <c r="J42" s="57"/>
      <c r="K42" s="60"/>
      <c r="L42" s="59"/>
      <c r="M42" s="60"/>
      <c r="N42" s="109"/>
    </row>
    <row r="43" spans="1:14" s="45" customFormat="1" ht="22.5">
      <c r="A43" s="58" t="s">
        <v>152</v>
      </c>
      <c r="B43" s="63" t="s">
        <v>19</v>
      </c>
      <c r="C43" s="40" t="s">
        <v>87</v>
      </c>
      <c r="D43" s="41" t="s">
        <v>88</v>
      </c>
      <c r="E43" s="138">
        <v>1517</v>
      </c>
      <c r="F43" s="91">
        <v>0</v>
      </c>
      <c r="G43" s="102"/>
      <c r="H43" s="173">
        <v>1517</v>
      </c>
      <c r="I43" s="57"/>
      <c r="J43" s="57"/>
      <c r="K43" s="60"/>
      <c r="L43" s="59"/>
      <c r="M43" s="60"/>
      <c r="N43" s="109"/>
    </row>
    <row r="44" spans="1:14" s="45" customFormat="1" ht="33.75">
      <c r="A44" s="58" t="s">
        <v>153</v>
      </c>
      <c r="B44" s="63" t="s">
        <v>19</v>
      </c>
      <c r="C44" s="40" t="s">
        <v>13</v>
      </c>
      <c r="D44" s="64" t="s">
        <v>109</v>
      </c>
      <c r="E44" s="138">
        <v>11200</v>
      </c>
      <c r="F44" s="91">
        <v>0</v>
      </c>
      <c r="G44" s="102"/>
      <c r="H44" s="173">
        <v>2000</v>
      </c>
      <c r="I44" s="57"/>
      <c r="J44" s="57"/>
      <c r="K44" s="60"/>
      <c r="L44" s="59">
        <f>9200</f>
        <v>9200</v>
      </c>
      <c r="M44" s="60"/>
      <c r="N44" s="109"/>
    </row>
    <row r="45" spans="1:14" s="45" customFormat="1" ht="23.25" thickBot="1">
      <c r="A45" s="50" t="s">
        <v>154</v>
      </c>
      <c r="B45" s="74" t="s">
        <v>89</v>
      </c>
      <c r="C45" s="51" t="s">
        <v>89</v>
      </c>
      <c r="D45" s="87" t="s">
        <v>90</v>
      </c>
      <c r="E45" s="139">
        <v>3000</v>
      </c>
      <c r="F45" s="92">
        <v>0</v>
      </c>
      <c r="G45" s="103"/>
      <c r="H45" s="174">
        <v>3000</v>
      </c>
      <c r="I45" s="53"/>
      <c r="J45" s="53"/>
      <c r="K45" s="56"/>
      <c r="L45" s="52"/>
      <c r="M45" s="56"/>
      <c r="N45" s="110"/>
    </row>
    <row r="46" spans="1:14" s="2" customFormat="1" ht="13.5" thickBot="1">
      <c r="A46" s="128"/>
      <c r="B46" s="123"/>
      <c r="C46" s="124"/>
      <c r="D46" s="125" t="s">
        <v>15</v>
      </c>
      <c r="E46" s="142">
        <f>SUM(E37:E45)</f>
        <v>69632.694</v>
      </c>
      <c r="F46" s="126">
        <f aca="true" t="shared" si="5" ref="F46:M46">SUM(F37:F45)</f>
        <v>11048.335</v>
      </c>
      <c r="G46" s="126">
        <f t="shared" si="5"/>
        <v>1108.489</v>
      </c>
      <c r="H46" s="126">
        <f t="shared" si="5"/>
        <v>20275.87</v>
      </c>
      <c r="I46" s="126">
        <f t="shared" si="5"/>
        <v>0</v>
      </c>
      <c r="J46" s="126">
        <f t="shared" si="5"/>
        <v>0</v>
      </c>
      <c r="K46" s="126">
        <f t="shared" si="5"/>
        <v>0</v>
      </c>
      <c r="L46" s="126">
        <f t="shared" si="5"/>
        <v>37200</v>
      </c>
      <c r="M46" s="126">
        <f t="shared" si="5"/>
        <v>0</v>
      </c>
      <c r="N46" s="127"/>
    </row>
    <row r="47" spans="1:14" s="2" customFormat="1" ht="25.5">
      <c r="A47" s="25" t="s">
        <v>155</v>
      </c>
      <c r="B47" s="76" t="s">
        <v>5</v>
      </c>
      <c r="C47" s="32" t="s">
        <v>5</v>
      </c>
      <c r="D47" s="49" t="s">
        <v>7</v>
      </c>
      <c r="E47" s="141">
        <f>492000+120000</f>
        <v>612000</v>
      </c>
      <c r="F47" s="93">
        <v>119275.07000000002</v>
      </c>
      <c r="G47" s="16"/>
      <c r="H47" s="13">
        <v>54589</v>
      </c>
      <c r="I47" s="14"/>
      <c r="J47" s="14"/>
      <c r="K47" s="15">
        <v>120000</v>
      </c>
      <c r="L47" s="16">
        <f>E47-F47-G47-K47-M47-H47</f>
        <v>105710.62</v>
      </c>
      <c r="M47" s="15">
        <v>212425.31</v>
      </c>
      <c r="N47" s="107" t="s">
        <v>99</v>
      </c>
    </row>
    <row r="48" spans="1:14" s="30" customFormat="1" ht="25.5">
      <c r="A48" s="26" t="s">
        <v>156</v>
      </c>
      <c r="B48" s="33" t="s">
        <v>25</v>
      </c>
      <c r="C48" s="11" t="s">
        <v>25</v>
      </c>
      <c r="D48" s="41" t="s">
        <v>10</v>
      </c>
      <c r="E48" s="137">
        <v>233731</v>
      </c>
      <c r="F48" s="90">
        <v>113117.76906</v>
      </c>
      <c r="G48" s="20">
        <f>11014.231</f>
        <v>11014.231</v>
      </c>
      <c r="H48" s="17">
        <v>73962</v>
      </c>
      <c r="I48" s="18"/>
      <c r="J48" s="18"/>
      <c r="K48" s="19"/>
      <c r="L48" s="20">
        <v>35637</v>
      </c>
      <c r="M48" s="19"/>
      <c r="N48" s="115"/>
    </row>
    <row r="49" spans="1:14" s="30" customFormat="1" ht="12.75">
      <c r="A49" s="26" t="s">
        <v>157</v>
      </c>
      <c r="B49" s="33" t="s">
        <v>65</v>
      </c>
      <c r="C49" s="11" t="s">
        <v>65</v>
      </c>
      <c r="D49" s="41" t="s">
        <v>53</v>
      </c>
      <c r="E49" s="145">
        <v>82941</v>
      </c>
      <c r="F49" s="90">
        <v>0</v>
      </c>
      <c r="G49" s="20">
        <v>82941</v>
      </c>
      <c r="H49" s="17"/>
      <c r="I49" s="18"/>
      <c r="J49" s="18"/>
      <c r="K49" s="19"/>
      <c r="L49" s="20"/>
      <c r="M49" s="19"/>
      <c r="N49" s="115"/>
    </row>
    <row r="50" spans="1:14" s="30" customFormat="1" ht="12.75">
      <c r="A50" s="26" t="s">
        <v>158</v>
      </c>
      <c r="B50" s="33" t="s">
        <v>19</v>
      </c>
      <c r="C50" s="11" t="s">
        <v>66</v>
      </c>
      <c r="D50" s="41" t="s">
        <v>81</v>
      </c>
      <c r="E50" s="145">
        <v>1992.71</v>
      </c>
      <c r="F50" s="90">
        <v>0</v>
      </c>
      <c r="G50" s="20">
        <v>1992.71</v>
      </c>
      <c r="H50" s="17"/>
      <c r="I50" s="18"/>
      <c r="J50" s="18"/>
      <c r="K50" s="19"/>
      <c r="L50" s="20"/>
      <c r="M50" s="19"/>
      <c r="N50" s="115"/>
    </row>
    <row r="51" spans="1:14" s="30" customFormat="1" ht="12.75">
      <c r="A51" s="26" t="s">
        <v>159</v>
      </c>
      <c r="B51" s="33" t="s">
        <v>19</v>
      </c>
      <c r="C51" s="11" t="s">
        <v>66</v>
      </c>
      <c r="D51" s="41" t="s">
        <v>82</v>
      </c>
      <c r="E51" s="145">
        <v>1868.7</v>
      </c>
      <c r="F51" s="90">
        <v>0</v>
      </c>
      <c r="G51" s="20">
        <v>1868.7</v>
      </c>
      <c r="H51" s="17"/>
      <c r="I51" s="18"/>
      <c r="J51" s="18"/>
      <c r="K51" s="19"/>
      <c r="L51" s="20"/>
      <c r="M51" s="19"/>
      <c r="N51" s="115"/>
    </row>
    <row r="52" spans="1:14" s="30" customFormat="1" ht="22.5">
      <c r="A52" s="26" t="s">
        <v>160</v>
      </c>
      <c r="B52" s="33" t="s">
        <v>5</v>
      </c>
      <c r="C52" s="11" t="s">
        <v>5</v>
      </c>
      <c r="D52" s="41" t="s">
        <v>60</v>
      </c>
      <c r="E52" s="145">
        <v>5700</v>
      </c>
      <c r="F52" s="90">
        <v>0</v>
      </c>
      <c r="G52" s="20">
        <v>5000</v>
      </c>
      <c r="H52" s="17"/>
      <c r="I52" s="18"/>
      <c r="J52" s="18"/>
      <c r="K52" s="19">
        <v>700</v>
      </c>
      <c r="L52" s="20"/>
      <c r="M52" s="19"/>
      <c r="N52" s="115" t="s">
        <v>115</v>
      </c>
    </row>
    <row r="53" spans="1:14" s="30" customFormat="1" ht="22.5">
      <c r="A53" s="26" t="s">
        <v>161</v>
      </c>
      <c r="B53" s="33" t="s">
        <v>25</v>
      </c>
      <c r="C53" s="11" t="s">
        <v>25</v>
      </c>
      <c r="D53" s="41" t="s">
        <v>61</v>
      </c>
      <c r="E53" s="145">
        <v>270000</v>
      </c>
      <c r="F53" s="90">
        <v>0</v>
      </c>
      <c r="G53" s="20">
        <v>0</v>
      </c>
      <c r="H53" s="17"/>
      <c r="I53" s="18"/>
      <c r="J53" s="18"/>
      <c r="K53" s="19"/>
      <c r="L53" s="20">
        <v>270000</v>
      </c>
      <c r="M53" s="19"/>
      <c r="N53" s="115"/>
    </row>
    <row r="54" spans="1:14" s="30" customFormat="1" ht="22.5">
      <c r="A54" s="26" t="s">
        <v>162</v>
      </c>
      <c r="B54" s="33" t="s">
        <v>5</v>
      </c>
      <c r="C54" s="11" t="s">
        <v>5</v>
      </c>
      <c r="D54" s="41" t="s">
        <v>67</v>
      </c>
      <c r="E54" s="145">
        <v>7200</v>
      </c>
      <c r="F54" s="90">
        <v>0</v>
      </c>
      <c r="G54" s="20">
        <v>5000</v>
      </c>
      <c r="H54" s="17"/>
      <c r="I54" s="18"/>
      <c r="J54" s="18"/>
      <c r="K54" s="19">
        <v>2200</v>
      </c>
      <c r="L54" s="20"/>
      <c r="M54" s="19"/>
      <c r="N54" s="115" t="s">
        <v>115</v>
      </c>
    </row>
    <row r="55" spans="1:14" s="30" customFormat="1" ht="25.5" customHeight="1">
      <c r="A55" s="26" t="s">
        <v>163</v>
      </c>
      <c r="B55" s="33" t="s">
        <v>5</v>
      </c>
      <c r="C55" s="11" t="s">
        <v>5</v>
      </c>
      <c r="D55" s="64" t="s">
        <v>110</v>
      </c>
      <c r="E55" s="146">
        <v>30000</v>
      </c>
      <c r="F55" s="91"/>
      <c r="G55" s="59"/>
      <c r="H55" s="42">
        <v>30000</v>
      </c>
      <c r="I55" s="57"/>
      <c r="J55" s="57"/>
      <c r="K55" s="60"/>
      <c r="L55" s="59"/>
      <c r="M55" s="60"/>
      <c r="N55" s="116"/>
    </row>
    <row r="56" spans="1:14" s="30" customFormat="1" ht="34.5" customHeight="1">
      <c r="A56" s="26" t="s">
        <v>164</v>
      </c>
      <c r="B56" s="63" t="s">
        <v>24</v>
      </c>
      <c r="C56" s="40" t="s">
        <v>24</v>
      </c>
      <c r="D56" s="64" t="s">
        <v>111</v>
      </c>
      <c r="E56" s="146">
        <v>1937</v>
      </c>
      <c r="F56" s="91"/>
      <c r="G56" s="59"/>
      <c r="H56" s="42">
        <v>1937</v>
      </c>
      <c r="I56" s="57"/>
      <c r="J56" s="57"/>
      <c r="K56" s="60"/>
      <c r="L56" s="59"/>
      <c r="M56" s="60"/>
      <c r="N56" s="116"/>
    </row>
    <row r="57" spans="1:14" s="30" customFormat="1" ht="30" customHeight="1">
      <c r="A57" s="26" t="s">
        <v>165</v>
      </c>
      <c r="B57" s="63" t="s">
        <v>24</v>
      </c>
      <c r="C57" s="40" t="s">
        <v>24</v>
      </c>
      <c r="D57" s="64" t="s">
        <v>112</v>
      </c>
      <c r="E57" s="146">
        <v>3412</v>
      </c>
      <c r="F57" s="91"/>
      <c r="G57" s="59"/>
      <c r="H57" s="42">
        <v>3412</v>
      </c>
      <c r="I57" s="57"/>
      <c r="J57" s="57"/>
      <c r="K57" s="60"/>
      <c r="L57" s="59"/>
      <c r="M57" s="60"/>
      <c r="N57" s="116"/>
    </row>
    <row r="58" spans="1:14" s="30" customFormat="1" ht="25.5">
      <c r="A58" s="26" t="s">
        <v>166</v>
      </c>
      <c r="B58" s="63" t="s">
        <v>24</v>
      </c>
      <c r="C58" s="40" t="s">
        <v>24</v>
      </c>
      <c r="D58" s="64" t="s">
        <v>113</v>
      </c>
      <c r="E58" s="146">
        <v>27561.31517</v>
      </c>
      <c r="F58" s="91"/>
      <c r="G58" s="59"/>
      <c r="H58" s="42">
        <v>27561.32</v>
      </c>
      <c r="I58" s="57"/>
      <c r="J58" s="57"/>
      <c r="K58" s="60"/>
      <c r="L58" s="59"/>
      <c r="M58" s="60"/>
      <c r="N58" s="116"/>
    </row>
    <row r="59" spans="1:14" s="2" customFormat="1" ht="13.5" thickBot="1">
      <c r="A59" s="26" t="s">
        <v>167</v>
      </c>
      <c r="B59" s="74" t="s">
        <v>65</v>
      </c>
      <c r="C59" s="51" t="s">
        <v>65</v>
      </c>
      <c r="D59" s="88" t="s">
        <v>114</v>
      </c>
      <c r="E59" s="139">
        <v>28678.5815</v>
      </c>
      <c r="F59" s="92"/>
      <c r="G59" s="104"/>
      <c r="H59" s="175">
        <v>28678.58</v>
      </c>
      <c r="I59" s="79"/>
      <c r="J59" s="53"/>
      <c r="K59" s="56"/>
      <c r="L59" s="52"/>
      <c r="M59" s="56"/>
      <c r="N59" s="110"/>
    </row>
    <row r="60" spans="1:66" s="6" customFormat="1" ht="14.25" thickBot="1" thickTop="1">
      <c r="A60" s="129"/>
      <c r="B60" s="123"/>
      <c r="C60" s="124"/>
      <c r="D60" s="125" t="s">
        <v>16</v>
      </c>
      <c r="E60" s="142">
        <f>SUM(E47:E59)</f>
        <v>1307022.30667</v>
      </c>
      <c r="F60" s="126">
        <f aca="true" t="shared" si="6" ref="F60:M60">SUM(F47:F59)</f>
        <v>232392.83906000003</v>
      </c>
      <c r="G60" s="126">
        <f t="shared" si="6"/>
        <v>107816.641</v>
      </c>
      <c r="H60" s="126">
        <f t="shared" si="6"/>
        <v>220139.90000000002</v>
      </c>
      <c r="I60" s="126">
        <f t="shared" si="6"/>
        <v>0</v>
      </c>
      <c r="J60" s="126">
        <f t="shared" si="6"/>
        <v>0</v>
      </c>
      <c r="K60" s="126">
        <f t="shared" si="6"/>
        <v>122900</v>
      </c>
      <c r="L60" s="126">
        <f t="shared" si="6"/>
        <v>411347.62</v>
      </c>
      <c r="M60" s="126">
        <f t="shared" si="6"/>
        <v>212425.31</v>
      </c>
      <c r="N60" s="12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10"/>
    </row>
    <row r="61" spans="1:14" s="2" customFormat="1" ht="12.75">
      <c r="A61" s="25" t="s">
        <v>168</v>
      </c>
      <c r="B61" s="76" t="s">
        <v>19</v>
      </c>
      <c r="C61" s="32" t="s">
        <v>19</v>
      </c>
      <c r="D61" s="49" t="s">
        <v>50</v>
      </c>
      <c r="E61" s="141">
        <v>26812.364999999998</v>
      </c>
      <c r="F61" s="93">
        <v>13334.997879999999</v>
      </c>
      <c r="G61" s="16">
        <v>1709.8421200000007</v>
      </c>
      <c r="H61" s="13"/>
      <c r="I61" s="14"/>
      <c r="J61" s="14"/>
      <c r="K61" s="15">
        <v>11767.525</v>
      </c>
      <c r="L61" s="16"/>
      <c r="M61" s="15"/>
      <c r="N61" s="107"/>
    </row>
    <row r="62" spans="1:14" s="2" customFormat="1" ht="12.75">
      <c r="A62" s="26" t="s">
        <v>169</v>
      </c>
      <c r="B62" s="33" t="s">
        <v>19</v>
      </c>
      <c r="C62" s="11" t="s">
        <v>19</v>
      </c>
      <c r="D62" s="41" t="s">
        <v>26</v>
      </c>
      <c r="E62" s="137">
        <v>42336.13</v>
      </c>
      <c r="F62" s="90">
        <v>39797.13478</v>
      </c>
      <c r="G62" s="20">
        <v>2539</v>
      </c>
      <c r="H62" s="17"/>
      <c r="I62" s="18"/>
      <c r="J62" s="18"/>
      <c r="K62" s="19"/>
      <c r="L62" s="20"/>
      <c r="M62" s="19"/>
      <c r="N62" s="108"/>
    </row>
    <row r="63" spans="1:14" s="2" customFormat="1" ht="12.75">
      <c r="A63" s="26" t="s">
        <v>170</v>
      </c>
      <c r="B63" s="33" t="s">
        <v>19</v>
      </c>
      <c r="C63" s="11" t="s">
        <v>19</v>
      </c>
      <c r="D63" s="41" t="s">
        <v>0</v>
      </c>
      <c r="E63" s="137">
        <v>167474.02000000002</v>
      </c>
      <c r="F63" s="90">
        <v>167337.73090000002</v>
      </c>
      <c r="G63" s="20">
        <v>136.29</v>
      </c>
      <c r="H63" s="17"/>
      <c r="I63" s="18"/>
      <c r="J63" s="18"/>
      <c r="K63" s="19"/>
      <c r="L63" s="20"/>
      <c r="M63" s="19"/>
      <c r="N63" s="108"/>
    </row>
    <row r="64" spans="1:14" s="2" customFormat="1" ht="12.75">
      <c r="A64" s="26" t="s">
        <v>171</v>
      </c>
      <c r="B64" s="33" t="s">
        <v>19</v>
      </c>
      <c r="C64" s="11" t="s">
        <v>19</v>
      </c>
      <c r="D64" s="41" t="s">
        <v>51</v>
      </c>
      <c r="E64" s="137">
        <v>41583.75281</v>
      </c>
      <c r="F64" s="90">
        <v>22646.831749999998</v>
      </c>
      <c r="G64" s="105">
        <v>18482.92106</v>
      </c>
      <c r="H64" s="176"/>
      <c r="I64" s="39"/>
      <c r="J64" s="18"/>
      <c r="K64" s="19">
        <v>454</v>
      </c>
      <c r="L64" s="20"/>
      <c r="M64" s="19"/>
      <c r="N64" s="108"/>
    </row>
    <row r="65" spans="1:14" s="2" customFormat="1" ht="12.75">
      <c r="A65" s="26" t="s">
        <v>172</v>
      </c>
      <c r="B65" s="33" t="s">
        <v>19</v>
      </c>
      <c r="C65" s="11" t="s">
        <v>19</v>
      </c>
      <c r="D65" s="41" t="s">
        <v>75</v>
      </c>
      <c r="E65" s="137">
        <f>F65+H65</f>
        <v>2247.9088</v>
      </c>
      <c r="F65" s="90">
        <v>251.40879999999999</v>
      </c>
      <c r="G65" s="105"/>
      <c r="H65" s="176">
        <v>1996.5</v>
      </c>
      <c r="I65" s="39"/>
      <c r="J65" s="18"/>
      <c r="K65" s="19"/>
      <c r="L65" s="20"/>
      <c r="M65" s="19"/>
      <c r="N65" s="108"/>
    </row>
    <row r="66" spans="1:14" s="2" customFormat="1" ht="12.75">
      <c r="A66" s="26" t="s">
        <v>173</v>
      </c>
      <c r="B66" s="33" t="s">
        <v>19</v>
      </c>
      <c r="C66" s="11" t="s">
        <v>19</v>
      </c>
      <c r="D66" s="64" t="s">
        <v>44</v>
      </c>
      <c r="E66" s="137">
        <v>113162.229</v>
      </c>
      <c r="F66" s="90">
        <v>95094.842</v>
      </c>
      <c r="G66" s="105">
        <v>18067.39</v>
      </c>
      <c r="H66" s="176"/>
      <c r="I66" s="39"/>
      <c r="J66" s="18"/>
      <c r="K66" s="19"/>
      <c r="L66" s="20"/>
      <c r="M66" s="19"/>
      <c r="N66" s="108"/>
    </row>
    <row r="67" spans="1:14" s="2" customFormat="1" ht="25.5">
      <c r="A67" s="26" t="s">
        <v>174</v>
      </c>
      <c r="B67" s="33" t="s">
        <v>19</v>
      </c>
      <c r="C67" s="11" t="s">
        <v>19</v>
      </c>
      <c r="D67" s="41" t="s">
        <v>68</v>
      </c>
      <c r="E67" s="137">
        <v>1751.562</v>
      </c>
      <c r="F67" s="90">
        <v>0</v>
      </c>
      <c r="G67" s="105">
        <v>1500</v>
      </c>
      <c r="H67" s="176"/>
      <c r="I67" s="39"/>
      <c r="J67" s="18"/>
      <c r="K67" s="19">
        <f>E67-G67</f>
        <v>251.5619999999999</v>
      </c>
      <c r="L67" s="20"/>
      <c r="M67" s="19"/>
      <c r="N67" s="108" t="s">
        <v>116</v>
      </c>
    </row>
    <row r="68" spans="1:14" s="2" customFormat="1" ht="12.75">
      <c r="A68" s="26" t="s">
        <v>175</v>
      </c>
      <c r="B68" s="33" t="s">
        <v>19</v>
      </c>
      <c r="C68" s="11" t="s">
        <v>19</v>
      </c>
      <c r="D68" s="41" t="s">
        <v>69</v>
      </c>
      <c r="E68" s="137">
        <v>191912.40442</v>
      </c>
      <c r="F68" s="90">
        <v>2781.696</v>
      </c>
      <c r="G68" s="105">
        <v>3399.264</v>
      </c>
      <c r="H68" s="176"/>
      <c r="I68" s="39"/>
      <c r="J68" s="18"/>
      <c r="K68" s="19">
        <f>E68-F68-G68</f>
        <v>185731.44442</v>
      </c>
      <c r="L68" s="20"/>
      <c r="M68" s="19"/>
      <c r="N68" s="108" t="s">
        <v>117</v>
      </c>
    </row>
    <row r="69" spans="1:14" s="2" customFormat="1" ht="13.5" thickBot="1">
      <c r="A69" s="34" t="s">
        <v>176</v>
      </c>
      <c r="B69" s="43" t="s">
        <v>19</v>
      </c>
      <c r="C69" s="12" t="s">
        <v>19</v>
      </c>
      <c r="D69" s="87" t="s">
        <v>101</v>
      </c>
      <c r="E69" s="147">
        <f>F69+G69+L69</f>
        <v>174734.4155</v>
      </c>
      <c r="F69" s="95">
        <v>42490.535500000005</v>
      </c>
      <c r="G69" s="106">
        <v>221.43</v>
      </c>
      <c r="H69" s="177"/>
      <c r="I69" s="44"/>
      <c r="J69" s="21"/>
      <c r="K69" s="22"/>
      <c r="L69" s="23">
        <v>132022.45</v>
      </c>
      <c r="M69" s="22"/>
      <c r="N69" s="117"/>
    </row>
    <row r="70" spans="1:14" s="2" customFormat="1" ht="13.5" thickBot="1">
      <c r="A70" s="180"/>
      <c r="B70" s="181"/>
      <c r="C70" s="182"/>
      <c r="D70" s="183" t="s">
        <v>17</v>
      </c>
      <c r="E70" s="184">
        <f>SUM(E61:E69)</f>
        <v>762014.78753</v>
      </c>
      <c r="F70" s="185">
        <f aca="true" t="shared" si="7" ref="F70:M70">SUM(F61:F69)</f>
        <v>383735.17761</v>
      </c>
      <c r="G70" s="185">
        <f t="shared" si="7"/>
        <v>46056.137180000005</v>
      </c>
      <c r="H70" s="185">
        <f t="shared" si="7"/>
        <v>1996.5</v>
      </c>
      <c r="I70" s="185">
        <f t="shared" si="7"/>
        <v>0</v>
      </c>
      <c r="J70" s="185">
        <f t="shared" si="7"/>
        <v>0</v>
      </c>
      <c r="K70" s="185">
        <f t="shared" si="7"/>
        <v>198204.53142</v>
      </c>
      <c r="L70" s="185">
        <f t="shared" si="7"/>
        <v>132022.45</v>
      </c>
      <c r="M70" s="185">
        <f t="shared" si="7"/>
        <v>0</v>
      </c>
      <c r="N70" s="186"/>
    </row>
    <row r="71" spans="1:16" s="2" customFormat="1" ht="14.25" thickBot="1" thickTop="1">
      <c r="A71" s="187"/>
      <c r="B71" s="188"/>
      <c r="C71" s="189"/>
      <c r="D71" s="190" t="s">
        <v>18</v>
      </c>
      <c r="E71" s="191">
        <f>SUM(E70,E60,E46,E36,E26,E20)</f>
        <v>3041952.9166067224</v>
      </c>
      <c r="F71" s="192">
        <f aca="true" t="shared" si="8" ref="F71:M71">SUM(F70,F60,F46,F36,F26,F20)</f>
        <v>1058306.61776</v>
      </c>
      <c r="G71" s="192">
        <f t="shared" si="8"/>
        <v>190234.51018000004</v>
      </c>
      <c r="H71" s="192">
        <f t="shared" si="8"/>
        <v>341017.67100000003</v>
      </c>
      <c r="I71" s="192">
        <f t="shared" si="8"/>
        <v>12195.57</v>
      </c>
      <c r="J71" s="192">
        <f t="shared" si="8"/>
        <v>0</v>
      </c>
      <c r="K71" s="192">
        <f t="shared" si="8"/>
        <v>561502.30542</v>
      </c>
      <c r="L71" s="192">
        <f t="shared" si="8"/>
        <v>666270.9500000001</v>
      </c>
      <c r="M71" s="192">
        <f t="shared" si="8"/>
        <v>212425.31</v>
      </c>
      <c r="N71" s="193"/>
      <c r="P71" s="29"/>
    </row>
    <row r="72" spans="1:14" s="2" customFormat="1" ht="14.25" thickBot="1" thickTop="1">
      <c r="A72" s="130"/>
      <c r="B72" s="131"/>
      <c r="C72" s="132"/>
      <c r="D72" s="133" t="s">
        <v>180</v>
      </c>
      <c r="E72" s="148"/>
      <c r="F72" s="134"/>
      <c r="G72" s="134">
        <v>383.595</v>
      </c>
      <c r="H72" s="134">
        <v>8982.33233</v>
      </c>
      <c r="I72" s="134"/>
      <c r="J72" s="134"/>
      <c r="K72" s="134"/>
      <c r="L72" s="134"/>
      <c r="M72" s="134"/>
      <c r="N72" s="135"/>
    </row>
    <row r="73" spans="6:9" ht="21.75" thickBot="1" thickTop="1">
      <c r="F73" s="197" t="s">
        <v>182</v>
      </c>
      <c r="G73" s="198">
        <f>G71+G72</f>
        <v>190618.10518000004</v>
      </c>
      <c r="H73" s="198">
        <f>H71+H72</f>
        <v>350000.00333000004</v>
      </c>
      <c r="I73" s="195">
        <v>12195.57</v>
      </c>
    </row>
    <row r="74" spans="6:9" ht="21.75" thickBot="1" thickTop="1">
      <c r="F74" s="196" t="s">
        <v>2</v>
      </c>
      <c r="G74" s="223">
        <f>G73+H73+I73</f>
        <v>552813.67851</v>
      </c>
      <c r="H74" s="224"/>
      <c r="I74" s="225"/>
    </row>
    <row r="75" ht="21.75" thickBot="1" thickTop="1">
      <c r="F75" s="47"/>
    </row>
    <row r="76" spans="1:9" ht="18.75" customHeight="1" thickBot="1">
      <c r="A76" s="167"/>
      <c r="B76" s="168"/>
      <c r="C76" s="168"/>
      <c r="D76" s="169"/>
      <c r="E76" s="226" t="s">
        <v>92</v>
      </c>
      <c r="F76" s="207"/>
      <c r="G76" s="162"/>
      <c r="H76" s="162"/>
      <c r="I76" s="161" t="s">
        <v>74</v>
      </c>
    </row>
    <row r="77" spans="1:9" ht="15">
      <c r="A77" s="165"/>
      <c r="B77" s="168"/>
      <c r="C77" s="168"/>
      <c r="D77" s="170"/>
      <c r="E77" s="208" t="s">
        <v>107</v>
      </c>
      <c r="F77" s="209"/>
      <c r="G77" s="210"/>
      <c r="H77" s="164"/>
      <c r="I77" s="151">
        <f>350000</f>
        <v>350000</v>
      </c>
    </row>
    <row r="78" spans="1:9" ht="46.5" customHeight="1">
      <c r="A78" s="166"/>
      <c r="B78" s="168"/>
      <c r="C78" s="168"/>
      <c r="D78" s="170"/>
      <c r="E78" s="216" t="s">
        <v>183</v>
      </c>
      <c r="F78" s="217"/>
      <c r="G78" s="217"/>
      <c r="H78" s="218"/>
      <c r="I78" s="152">
        <v>190618.113</v>
      </c>
    </row>
    <row r="79" spans="1:9" ht="50.25" customHeight="1" thickBot="1">
      <c r="A79" s="65"/>
      <c r="E79" s="219" t="s">
        <v>184</v>
      </c>
      <c r="F79" s="220"/>
      <c r="G79" s="221"/>
      <c r="H79" s="222"/>
      <c r="I79" s="153">
        <v>12195.57</v>
      </c>
    </row>
    <row r="80" spans="5:9" ht="16.5" customHeight="1" thickBot="1">
      <c r="E80" s="206" t="s">
        <v>73</v>
      </c>
      <c r="F80" s="207"/>
      <c r="G80" s="199"/>
      <c r="H80" s="149"/>
      <c r="I80" s="154">
        <f>SUM(I77:I79)</f>
        <v>552813.683</v>
      </c>
    </row>
    <row r="81" spans="5:9" ht="16.5" thickBot="1">
      <c r="E81" s="159"/>
      <c r="F81" s="160"/>
      <c r="G81" s="157"/>
      <c r="H81" s="157"/>
      <c r="I81" s="158"/>
    </row>
    <row r="82" spans="4:9" ht="16.5" thickBot="1">
      <c r="D82" s="163"/>
      <c r="E82" s="214" t="s">
        <v>93</v>
      </c>
      <c r="F82" s="207"/>
      <c r="G82" s="215"/>
      <c r="H82" s="178"/>
      <c r="I82" s="149"/>
    </row>
    <row r="83" spans="5:9" ht="15">
      <c r="E83" s="208" t="s">
        <v>94</v>
      </c>
      <c r="F83" s="209"/>
      <c r="G83" s="210"/>
      <c r="H83" s="164"/>
      <c r="I83" s="151">
        <f>G71+H71</f>
        <v>531252.1811800001</v>
      </c>
    </row>
    <row r="84" spans="5:9" ht="15.75" thickBot="1">
      <c r="E84" s="211" t="s">
        <v>95</v>
      </c>
      <c r="F84" s="212"/>
      <c r="G84" s="213"/>
      <c r="H84" s="179"/>
      <c r="I84" s="155">
        <f>I71</f>
        <v>12195.57</v>
      </c>
    </row>
    <row r="85" spans="5:9" ht="16.5" customHeight="1" thickBot="1">
      <c r="E85" s="206" t="s">
        <v>182</v>
      </c>
      <c r="F85" s="207"/>
      <c r="G85" s="199"/>
      <c r="H85" s="149"/>
      <c r="I85" s="154">
        <f>SUM(I83:I84)</f>
        <v>543447.75118</v>
      </c>
    </row>
    <row r="86" spans="5:9" ht="16.5" thickBot="1">
      <c r="E86" s="204" t="s">
        <v>97</v>
      </c>
      <c r="F86" s="205"/>
      <c r="G86" s="200"/>
      <c r="H86" s="150"/>
      <c r="I86" s="156">
        <f>I80-I85</f>
        <v>9365.93181999994</v>
      </c>
    </row>
    <row r="87" spans="5:9" ht="16.5" thickBot="1">
      <c r="E87" s="201" t="s">
        <v>2</v>
      </c>
      <c r="F87" s="202"/>
      <c r="G87" s="202"/>
      <c r="H87" s="203"/>
      <c r="I87" s="154">
        <f>I86+I85</f>
        <v>552813.683</v>
      </c>
    </row>
  </sheetData>
  <sheetProtection/>
  <mergeCells count="22">
    <mergeCell ref="K2:K3"/>
    <mergeCell ref="A2:A3"/>
    <mergeCell ref="B2:B3"/>
    <mergeCell ref="C2:C3"/>
    <mergeCell ref="N2:N3"/>
    <mergeCell ref="L2:L3"/>
    <mergeCell ref="G2:J2"/>
    <mergeCell ref="D2:D3"/>
    <mergeCell ref="M2:M3"/>
    <mergeCell ref="F2:F3"/>
    <mergeCell ref="E80:F80"/>
    <mergeCell ref="G74:I74"/>
    <mergeCell ref="E76:F76"/>
    <mergeCell ref="E2:E3"/>
    <mergeCell ref="E86:F86"/>
    <mergeCell ref="E85:F85"/>
    <mergeCell ref="E83:G83"/>
    <mergeCell ref="E84:G84"/>
    <mergeCell ref="E82:G82"/>
    <mergeCell ref="E77:G77"/>
    <mergeCell ref="E78:H78"/>
    <mergeCell ref="E79:H79"/>
  </mergeCells>
  <printOptions/>
  <pageMargins left="0.5905511811023623" right="0.3937007874015748" top="0.7874015748031497" bottom="0.7874015748031497" header="0.5118110236220472" footer="0.5118110236220472"/>
  <pageSetup fitToHeight="2" fitToWidth="1" horizontalDpi="600" verticalDpi="600" orientation="landscape" paperSize="8" scale="73" r:id="rId1"/>
  <headerFooter alignWithMargins="0">
    <oddHeader>&amp;C&amp;22Plán investic Středočeského kraje na rok 2014 - změna č. 1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2014-01-29T09:20:08Z</cp:lastPrinted>
  <dcterms:created xsi:type="dcterms:W3CDTF">2007-11-05T12:53:24Z</dcterms:created>
  <dcterms:modified xsi:type="dcterms:W3CDTF">2014-03-10T07:47:51Z</dcterms:modified>
  <cp:category/>
  <cp:version/>
  <cp:contentType/>
  <cp:contentStatus/>
</cp:coreProperties>
</file>